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S드라이브 백업_190621\D\보안기술서비스부\00.구축사업부\납품표준화\"/>
    </mc:Choice>
  </mc:AlternateContent>
  <bookViews>
    <workbookView xWindow="29490" yWindow="0" windowWidth="29040" windowHeight="15600"/>
  </bookViews>
  <sheets>
    <sheet name="WBS" sheetId="6" r:id="rId1"/>
  </sheets>
  <externalReferences>
    <externalReference r:id="rId2"/>
    <externalReference r:id="rId3"/>
  </externalReferences>
  <definedNames>
    <definedName name="_xlnm._FilterDatabase" localSheetId="0" hidden="1">WBS!$A$5:$N$40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WBS!#REF!</definedName>
    <definedName name="_xlnm.Print_Titles" localSheetId="0">WBS!$B:$H,WBS!$1:$5</definedName>
    <definedName name="proj_id" localSheetId="0">'[1]Project Management Main'!$D$9</definedName>
    <definedName name="proj_nm" localSheetId="0">'[1]Project Management Main'!$D$10</definedName>
    <definedName name="YN">[2]표지!$L$14:$L$15</definedName>
    <definedName name="데이터유형">[2]표지!$K$14:$K$16</definedName>
    <definedName name="발생유형">[2]표지!$J$14:$J$15</definedName>
    <definedName name="발생주기">[2]표지!$M$14:$M$20</definedName>
    <definedName name="삭제주기">[2]표지!$N$14:$N$18</definedName>
    <definedName name="연계명" localSheetId="0">#REF!</definedName>
    <definedName name="연계명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6" l="1"/>
  <c r="H38" i="6" l="1"/>
  <c r="N26" i="6"/>
  <c r="I26" i="6"/>
  <c r="N17" i="6" l="1"/>
  <c r="I17" i="6"/>
  <c r="N12" i="6"/>
  <c r="I12" i="6"/>
  <c r="N27" i="6" l="1"/>
  <c r="I27" i="6"/>
  <c r="N13" i="6" l="1"/>
  <c r="I13" i="6"/>
  <c r="N8" i="6" l="1"/>
  <c r="I8" i="6"/>
  <c r="H22" i="6" l="1"/>
  <c r="H15" i="6"/>
  <c r="H10" i="6"/>
  <c r="I9" i="6"/>
  <c r="I11" i="6"/>
  <c r="I14" i="6"/>
  <c r="I16" i="6"/>
  <c r="I18" i="6"/>
  <c r="I19" i="6"/>
  <c r="I20" i="6"/>
  <c r="I21" i="6"/>
  <c r="I23" i="6"/>
  <c r="I24" i="6"/>
  <c r="I25" i="6"/>
  <c r="I28" i="6"/>
  <c r="I29" i="6"/>
  <c r="I30" i="6"/>
  <c r="I31" i="6"/>
  <c r="I33" i="6"/>
  <c r="I34" i="6"/>
  <c r="I35" i="6"/>
  <c r="I36" i="6"/>
  <c r="I37" i="6"/>
  <c r="I39" i="6"/>
  <c r="I40" i="6"/>
  <c r="I7" i="6"/>
  <c r="K3" i="6"/>
  <c r="K26" i="6" s="1"/>
  <c r="CR4" i="6"/>
  <c r="CQ4" i="6"/>
  <c r="CP4" i="6"/>
  <c r="CO4" i="6"/>
  <c r="CN4" i="6"/>
  <c r="CM4" i="6"/>
  <c r="CL4" i="6"/>
  <c r="CK4" i="6"/>
  <c r="CJ4" i="6"/>
  <c r="CI4" i="6"/>
  <c r="CH4" i="6"/>
  <c r="CG4" i="6"/>
  <c r="CF4" i="6"/>
  <c r="CE4" i="6"/>
  <c r="CD4" i="6"/>
  <c r="CC4" i="6"/>
  <c r="CB4" i="6"/>
  <c r="CA4" i="6"/>
  <c r="BZ4" i="6"/>
  <c r="BY4" i="6"/>
  <c r="BX4" i="6"/>
  <c r="BW4" i="6"/>
  <c r="BV4" i="6"/>
  <c r="BU4" i="6"/>
  <c r="BT4" i="6"/>
  <c r="BS4" i="6"/>
  <c r="BR4" i="6"/>
  <c r="BQ4" i="6"/>
  <c r="BP4" i="6"/>
  <c r="BO4" i="6"/>
  <c r="BN4" i="6"/>
  <c r="BM4" i="6"/>
  <c r="BL4" i="6"/>
  <c r="BK4" i="6"/>
  <c r="BJ4" i="6"/>
  <c r="BI4" i="6"/>
  <c r="BH4" i="6"/>
  <c r="BG4" i="6"/>
  <c r="BF4" i="6"/>
  <c r="BE4" i="6"/>
  <c r="BD4" i="6"/>
  <c r="BC4" i="6"/>
  <c r="BB4" i="6"/>
  <c r="BA4" i="6"/>
  <c r="AZ4" i="6"/>
  <c r="AY4" i="6"/>
  <c r="AX4" i="6"/>
  <c r="AW4" i="6"/>
  <c r="AV4" i="6"/>
  <c r="AU4" i="6"/>
  <c r="AT4" i="6"/>
  <c r="AS4" i="6"/>
  <c r="AR4" i="6"/>
  <c r="AQ4" i="6"/>
  <c r="AP4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35" i="6"/>
  <c r="N34" i="6"/>
  <c r="N36" i="6"/>
  <c r="N25" i="6"/>
  <c r="N24" i="6"/>
  <c r="N28" i="6"/>
  <c r="N19" i="6"/>
  <c r="N18" i="6"/>
  <c r="N20" i="6"/>
  <c r="N40" i="6"/>
  <c r="N39" i="6"/>
  <c r="G38" i="6"/>
  <c r="N37" i="6"/>
  <c r="N33" i="6"/>
  <c r="H32" i="6"/>
  <c r="G32" i="6"/>
  <c r="N31" i="6"/>
  <c r="N30" i="6"/>
  <c r="N29" i="6"/>
  <c r="N23" i="6"/>
  <c r="G22" i="6"/>
  <c r="N21" i="6"/>
  <c r="N16" i="6"/>
  <c r="G15" i="6"/>
  <c r="N14" i="6"/>
  <c r="N11" i="6"/>
  <c r="G10" i="6"/>
  <c r="N9" i="6"/>
  <c r="N7" i="6"/>
  <c r="H6" i="6"/>
  <c r="K12" i="6" l="1"/>
  <c r="K17" i="6"/>
  <c r="K27" i="6"/>
  <c r="K13" i="6"/>
  <c r="K8" i="6"/>
  <c r="K31" i="6"/>
  <c r="G3" i="6"/>
  <c r="H3" i="6"/>
  <c r="H1" i="6" s="1"/>
  <c r="K10" i="6"/>
  <c r="K34" i="6"/>
  <c r="K35" i="6"/>
  <c r="K36" i="6"/>
  <c r="K24" i="6"/>
  <c r="K25" i="6"/>
  <c r="K28" i="6"/>
  <c r="K18" i="6"/>
  <c r="K19" i="6"/>
  <c r="K20" i="6"/>
  <c r="N15" i="6"/>
  <c r="N38" i="6"/>
  <c r="K38" i="6"/>
  <c r="K15" i="6"/>
  <c r="K23" i="6"/>
  <c r="N32" i="6"/>
  <c r="K29" i="6"/>
  <c r="K21" i="6"/>
  <c r="K37" i="6"/>
  <c r="K33" i="6"/>
  <c r="K22" i="6"/>
  <c r="K9" i="6"/>
  <c r="K7" i="6"/>
  <c r="K40" i="6"/>
  <c r="K39" i="6"/>
  <c r="K32" i="6"/>
  <c r="K14" i="6"/>
  <c r="K11" i="6"/>
  <c r="K6" i="6"/>
  <c r="K16" i="6"/>
  <c r="N10" i="6"/>
  <c r="N6" i="6"/>
  <c r="K30" i="6"/>
  <c r="N22" i="6"/>
  <c r="N3" i="6" l="1"/>
  <c r="J10" i="6" l="1"/>
  <c r="J22" i="6"/>
  <c r="J26" i="6" s="1"/>
  <c r="L26" i="6" s="1"/>
  <c r="J6" i="6"/>
  <c r="J8" i="6" s="1"/>
  <c r="L8" i="6" s="1"/>
  <c r="J38" i="6"/>
  <c r="J15" i="6"/>
  <c r="J17" i="6" s="1"/>
  <c r="L17" i="6" s="1"/>
  <c r="J32" i="6"/>
  <c r="J11" i="6" l="1"/>
  <c r="L11" i="6" s="1"/>
  <c r="J12" i="6"/>
  <c r="L12" i="6" s="1"/>
  <c r="J30" i="6"/>
  <c r="L30" i="6" s="1"/>
  <c r="J27" i="6"/>
  <c r="L27" i="6" s="1"/>
  <c r="J14" i="6"/>
  <c r="L14" i="6" s="1"/>
  <c r="L10" i="6"/>
  <c r="M10" i="6" s="1"/>
  <c r="I10" i="6" s="1"/>
  <c r="J13" i="6"/>
  <c r="L13" i="6" s="1"/>
  <c r="J9" i="6"/>
  <c r="L9" i="6" s="1"/>
  <c r="J34" i="6"/>
  <c r="L34" i="6" s="1"/>
  <c r="J35" i="6"/>
  <c r="L35" i="6" s="1"/>
  <c r="J31" i="6"/>
  <c r="L31" i="6" s="1"/>
  <c r="J36" i="6"/>
  <c r="L36" i="6" s="1"/>
  <c r="J7" i="6"/>
  <c r="L7" i="6" s="1"/>
  <c r="L6" i="6"/>
  <c r="M6" i="6" s="1"/>
  <c r="I6" i="6" s="1"/>
  <c r="J24" i="6"/>
  <c r="L24" i="6" s="1"/>
  <c r="J25" i="6"/>
  <c r="L25" i="6" s="1"/>
  <c r="J23" i="6"/>
  <c r="L23" i="6" s="1"/>
  <c r="J28" i="6"/>
  <c r="L28" i="6" s="1"/>
  <c r="J29" i="6"/>
  <c r="L29" i="6" s="1"/>
  <c r="L22" i="6"/>
  <c r="J18" i="6"/>
  <c r="L18" i="6" s="1"/>
  <c r="J19" i="6"/>
  <c r="L19" i="6" s="1"/>
  <c r="J20" i="6"/>
  <c r="L20" i="6" s="1"/>
  <c r="L32" i="6"/>
  <c r="M32" i="6" s="1"/>
  <c r="I32" i="6" s="1"/>
  <c r="J37" i="6"/>
  <c r="L37" i="6" s="1"/>
  <c r="J33" i="6"/>
  <c r="L33" i="6" s="1"/>
  <c r="J3" i="6"/>
  <c r="J21" i="6"/>
  <c r="L21" i="6" s="1"/>
  <c r="L15" i="6"/>
  <c r="M15" i="6" s="1"/>
  <c r="I15" i="6" s="1"/>
  <c r="J16" i="6"/>
  <c r="L16" i="6" s="1"/>
  <c r="L38" i="6"/>
  <c r="M38" i="6" s="1"/>
  <c r="I38" i="6" s="1"/>
  <c r="J39" i="6"/>
  <c r="L39" i="6" s="1"/>
  <c r="J40" i="6"/>
  <c r="L40" i="6" s="1"/>
  <c r="M22" i="6" l="1"/>
  <c r="I22" i="6" s="1"/>
  <c r="L3" i="6"/>
  <c r="M3" i="6" l="1"/>
  <c r="G1" i="6" l="1"/>
</calcChain>
</file>

<file path=xl/sharedStrings.xml><?xml version="1.0" encoding="utf-8"?>
<sst xmlns="http://schemas.openxmlformats.org/spreadsheetml/2006/main" count="98" uniqueCount="95">
  <si>
    <t>WBS</t>
    <phoneticPr fontId="4" type="noConversion"/>
  </si>
  <si>
    <t>구분</t>
    <phoneticPr fontId="4" type="noConversion"/>
  </si>
  <si>
    <t>Start date</t>
    <phoneticPr fontId="4" type="noConversion"/>
  </si>
  <si>
    <t>End date</t>
    <phoneticPr fontId="4" type="noConversion"/>
  </si>
  <si>
    <t>Status</t>
    <phoneticPr fontId="4" type="noConversion"/>
  </si>
  <si>
    <t xml:space="preserve"> </t>
    <phoneticPr fontId="1" type="noConversion"/>
  </si>
  <si>
    <t xml:space="preserve"> </t>
    <phoneticPr fontId="4" type="noConversion"/>
  </si>
  <si>
    <t>3.1.1</t>
    <phoneticPr fontId="1" type="noConversion"/>
  </si>
  <si>
    <t>5W</t>
  </si>
  <si>
    <t>6W</t>
  </si>
  <si>
    <t>7W</t>
  </si>
  <si>
    <t>8W</t>
  </si>
  <si>
    <t>9W</t>
  </si>
  <si>
    <t>10W</t>
  </si>
  <si>
    <t>11W</t>
  </si>
  <si>
    <t>12W</t>
  </si>
  <si>
    <t>6.1.1</t>
    <phoneticPr fontId="1" type="noConversion"/>
  </si>
  <si>
    <t>분석/설계</t>
    <phoneticPr fontId="1" type="noConversion"/>
  </si>
  <si>
    <t>검증</t>
    <phoneticPr fontId="1" type="noConversion"/>
  </si>
  <si>
    <t>배포/이행</t>
    <phoneticPr fontId="1" type="noConversion"/>
  </si>
  <si>
    <t>운영전환</t>
    <phoneticPr fontId="1" type="noConversion"/>
  </si>
  <si>
    <t>계획</t>
    <phoneticPr fontId="1" type="noConversion"/>
  </si>
  <si>
    <t>사업기간</t>
    <phoneticPr fontId="1" type="noConversion"/>
  </si>
  <si>
    <t>업무R&amp;R
(소프트캠프)</t>
    <phoneticPr fontId="1" type="noConversion"/>
  </si>
  <si>
    <t>업무R&amp;R
(고객사)</t>
    <phoneticPr fontId="1" type="noConversion"/>
  </si>
  <si>
    <t>4.1.1</t>
  </si>
  <si>
    <t>4.1.2</t>
  </si>
  <si>
    <t>산출물 정리 및 완료보고 작성</t>
    <phoneticPr fontId="1" type="noConversion"/>
  </si>
  <si>
    <t>6.2.1</t>
    <phoneticPr fontId="1" type="noConversion"/>
  </si>
  <si>
    <t>검수 및 철수</t>
    <phoneticPr fontId="1" type="noConversion"/>
  </si>
  <si>
    <t>구현</t>
    <phoneticPr fontId="1" type="noConversion"/>
  </si>
  <si>
    <t>1.1.1</t>
    <phoneticPr fontId="1" type="noConversion"/>
  </si>
  <si>
    <t>1.1.2</t>
    <phoneticPr fontId="1" type="noConversion"/>
  </si>
  <si>
    <t>프로젝트 일정 및 계획 수립</t>
    <phoneticPr fontId="1" type="noConversion"/>
  </si>
  <si>
    <t>시간</t>
    <phoneticPr fontId="4" type="noConversion"/>
  </si>
  <si>
    <t>일정 비중</t>
    <phoneticPr fontId="4" type="noConversion"/>
  </si>
  <si>
    <t>Task 비중</t>
    <phoneticPr fontId="1" type="noConversion"/>
  </si>
  <si>
    <t>비중</t>
    <phoneticPr fontId="1" type="noConversion"/>
  </si>
  <si>
    <t>진행율</t>
    <phoneticPr fontId="1" type="noConversion"/>
  </si>
  <si>
    <t>프로젝트 요건 및 범위 정의</t>
    <phoneticPr fontId="1" type="noConversion"/>
  </si>
  <si>
    <t>1.1.3</t>
    <phoneticPr fontId="1" type="noConversion"/>
  </si>
  <si>
    <t>프로젝트 수행 방안 협의</t>
    <phoneticPr fontId="1" type="noConversion"/>
  </si>
  <si>
    <t>2.1.1</t>
    <phoneticPr fontId="1" type="noConversion"/>
  </si>
  <si>
    <t>2.1.2</t>
  </si>
  <si>
    <t>2.1.3</t>
  </si>
  <si>
    <t>3.1.2</t>
  </si>
  <si>
    <t>3.1.3</t>
  </si>
  <si>
    <t>테스트 케이스 시나리오 작성</t>
    <phoneticPr fontId="1" type="noConversion"/>
  </si>
  <si>
    <t>파일럿 검증 대상자 배포</t>
  </si>
  <si>
    <t>장애 및 문의대응</t>
    <phoneticPr fontId="1" type="noConversion"/>
  </si>
  <si>
    <t>최종 배포 클라이언트 패키징</t>
    <phoneticPr fontId="1" type="noConversion"/>
  </si>
  <si>
    <t>4.1.3</t>
  </si>
  <si>
    <t>4.1.4</t>
  </si>
  <si>
    <t>ICT기획부(1)</t>
    <phoneticPr fontId="1" type="noConversion"/>
  </si>
  <si>
    <t>5.1.1</t>
    <phoneticPr fontId="1" type="noConversion"/>
  </si>
  <si>
    <t>5.1.2</t>
  </si>
  <si>
    <t>5.1.3</t>
  </si>
  <si>
    <t>5.1.12</t>
  </si>
  <si>
    <t>5.2.1</t>
  </si>
  <si>
    <t>Task 합계</t>
    <phoneticPr fontId="1" type="noConversion"/>
  </si>
  <si>
    <t>현재진행율</t>
    <phoneticPr fontId="1" type="noConversion"/>
  </si>
  <si>
    <t>1W</t>
    <phoneticPr fontId="1" type="noConversion"/>
  </si>
  <si>
    <t>2W</t>
  </si>
  <si>
    <t>3W</t>
  </si>
  <si>
    <t>4W</t>
  </si>
  <si>
    <t>사용자정보연동 요건 분석</t>
    <phoneticPr fontId="1" type="noConversion"/>
  </si>
  <si>
    <t>보안정책 요건 분석</t>
    <phoneticPr fontId="1" type="noConversion"/>
  </si>
  <si>
    <t>문서보안 서버 및 DBMS 구성 및 설치, 테스트</t>
    <phoneticPr fontId="1" type="noConversion"/>
  </si>
  <si>
    <t>사용자정보연동 구현 및 테스트</t>
    <phoneticPr fontId="1" type="noConversion"/>
  </si>
  <si>
    <t>승인반출시스템 구성 및 설치, 테스트</t>
    <phoneticPr fontId="1" type="noConversion"/>
  </si>
  <si>
    <t>클라이언트 패키징</t>
    <phoneticPr fontId="1" type="noConversion"/>
  </si>
  <si>
    <t>문서보안 서버 테스트</t>
    <phoneticPr fontId="1" type="noConversion"/>
  </si>
  <si>
    <t>클라이언트 기본기능 테스트</t>
    <phoneticPr fontId="1" type="noConversion"/>
  </si>
  <si>
    <t>관리자 교육</t>
    <phoneticPr fontId="1" type="noConversion"/>
  </si>
  <si>
    <t>영업점</t>
    <phoneticPr fontId="1" type="noConversion"/>
  </si>
  <si>
    <t>업무 환경 분석 ( 로컬 )</t>
    <phoneticPr fontId="1" type="noConversion"/>
  </si>
  <si>
    <t>업무 환경 분석 ( 인프라 )</t>
    <phoneticPr fontId="1" type="noConversion"/>
  </si>
  <si>
    <t>2.1.4</t>
  </si>
  <si>
    <t>3.1.4</t>
  </si>
  <si>
    <t>3.1.5</t>
  </si>
  <si>
    <t>관리자콘솔 설치 및 테스트</t>
    <phoneticPr fontId="1" type="noConversion"/>
  </si>
  <si>
    <t>3.1.6</t>
  </si>
  <si>
    <t>승인반출시스템 기본기능 테스트</t>
    <phoneticPr fontId="1" type="noConversion"/>
  </si>
  <si>
    <t>배포 부서 선정 및 계획 수립</t>
    <phoneticPr fontId="1" type="noConversion"/>
  </si>
  <si>
    <t>정보보호부 시범적용</t>
    <phoneticPr fontId="1" type="noConversion"/>
  </si>
  <si>
    <t>4.1.5</t>
  </si>
  <si>
    <t>4.1.6</t>
  </si>
  <si>
    <t>4.1.8</t>
  </si>
  <si>
    <t>4.1.9</t>
  </si>
  <si>
    <t>4.1.10</t>
  </si>
  <si>
    <t>파일럿 검증 계획 수립 및 대상자 선정, 가이드 전달</t>
    <phoneticPr fontId="1" type="noConversion"/>
  </si>
  <si>
    <t>01월</t>
    <phoneticPr fontId="1" type="noConversion"/>
  </si>
  <si>
    <t>02월</t>
    <phoneticPr fontId="1" type="noConversion"/>
  </si>
  <si>
    <t>03월</t>
    <phoneticPr fontId="1" type="noConversion"/>
  </si>
  <si>
    <t>프로젝트코드_프로젝트명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</si>
</sst>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_(* #,##0.00_);_(* \(#,##0.00\);_(* &quot;-&quot;??_);_(@_)"/>
    <numFmt numFmtId="177" formatCode="0_ "/>
    <numFmt numFmtId="178" formatCode="yy/mm/dd"/>
    <numFmt numFmtId="179" formatCode="ddd"/>
    <numFmt numFmtId="180" formatCode="d/m/yy"/>
    <numFmt numFmtId="181" formatCode="0.0%"/>
  </numFmts>
  <fonts count="2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2"/>
      <scheme val="minor"/>
    </font>
    <font>
      <sz val="10"/>
      <name val="맑은 고딕"/>
      <family val="3"/>
      <charset val="129"/>
      <scheme val="minor"/>
    </font>
    <font>
      <sz val="10"/>
      <color indexed="9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indexed="9"/>
      <name val="맑은 고딕"/>
      <family val="3"/>
      <charset val="129"/>
      <scheme val="minor"/>
    </font>
    <font>
      <sz val="8"/>
      <color indexed="9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9"/>
      <color theme="1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" fontId="4" fillId="0" borderId="0" applyBorder="0">
      <alignment vertical="center"/>
    </xf>
    <xf numFmtId="0" fontId="3" fillId="0" borderId="0">
      <alignment vertical="center"/>
    </xf>
    <xf numFmtId="176" fontId="4" fillId="0" borderId="0" applyFont="0" applyFill="0" applyBorder="0" applyAlignment="0" applyProtection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/>
    <xf numFmtId="9" fontId="2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177" fontId="11" fillId="0" borderId="0" xfId="2" applyNumberFormat="1" applyFont="1" applyAlignment="1">
      <alignment horizontal="center" vertical="center"/>
    </xf>
    <xf numFmtId="4" fontId="9" fillId="0" borderId="0" xfId="3" applyFont="1" applyAlignment="1">
      <alignment horizontal="right" vertical="center"/>
    </xf>
    <xf numFmtId="4" fontId="11" fillId="0" borderId="0" xfId="3" applyFont="1">
      <alignment vertical="center"/>
    </xf>
    <xf numFmtId="2" fontId="12" fillId="4" borderId="4" xfId="3" applyNumberFormat="1" applyFont="1" applyFill="1" applyBorder="1" applyAlignment="1" applyProtection="1">
      <alignment horizontal="center" vertical="center"/>
      <protection locked="0"/>
    </xf>
    <xf numFmtId="4" fontId="11" fillId="4" borderId="4" xfId="3" applyFont="1" applyFill="1" applyBorder="1" applyAlignment="1">
      <alignment horizontal="right" vertical="center"/>
    </xf>
    <xf numFmtId="4" fontId="11" fillId="4" borderId="5" xfId="3" applyFont="1" applyFill="1" applyBorder="1" applyAlignment="1">
      <alignment horizontal="right" vertical="center"/>
    </xf>
    <xf numFmtId="4" fontId="12" fillId="0" borderId="0" xfId="3" applyFont="1">
      <alignment vertical="center"/>
    </xf>
    <xf numFmtId="4" fontId="11" fillId="2" borderId="0" xfId="3" applyFont="1" applyFill="1">
      <alignment vertical="center"/>
    </xf>
    <xf numFmtId="4" fontId="11" fillId="0" borderId="0" xfId="3" applyFont="1" applyAlignment="1">
      <alignment horizontal="center" vertical="center"/>
    </xf>
    <xf numFmtId="4" fontId="9" fillId="0" borderId="0" xfId="3" applyFont="1">
      <alignment vertical="center"/>
    </xf>
    <xf numFmtId="177" fontId="11" fillId="0" borderId="3" xfId="2" applyNumberFormat="1" applyFont="1" applyBorder="1" applyAlignment="1">
      <alignment horizontal="center" vertical="center"/>
    </xf>
    <xf numFmtId="14" fontId="13" fillId="5" borderId="8" xfId="3" applyNumberFormat="1" applyFont="1" applyFill="1" applyBorder="1" applyAlignment="1">
      <alignment horizontal="center" vertical="center"/>
    </xf>
    <xf numFmtId="4" fontId="14" fillId="0" borderId="0" xfId="3" applyFont="1" applyAlignment="1">
      <alignment vertical="center"/>
    </xf>
    <xf numFmtId="2" fontId="12" fillId="4" borderId="0" xfId="3" applyNumberFormat="1" applyFont="1" applyFill="1" applyBorder="1" applyAlignment="1" applyProtection="1">
      <alignment horizontal="center" vertical="center"/>
      <protection locked="0"/>
    </xf>
    <xf numFmtId="177" fontId="13" fillId="2" borderId="13" xfId="2" applyNumberFormat="1" applyFont="1" applyFill="1" applyBorder="1" applyAlignment="1">
      <alignment horizontal="center" vertical="center"/>
    </xf>
    <xf numFmtId="4" fontId="13" fillId="2" borderId="9" xfId="3" applyFont="1" applyFill="1" applyBorder="1" applyAlignment="1">
      <alignment horizontal="center" vertical="center" wrapText="1"/>
    </xf>
    <xf numFmtId="4" fontId="13" fillId="2" borderId="14" xfId="3" applyFont="1" applyFill="1" applyBorder="1" applyAlignment="1">
      <alignment horizontal="center" vertical="center" wrapText="1"/>
    </xf>
    <xf numFmtId="3" fontId="11" fillId="4" borderId="12" xfId="3" applyNumberFormat="1" applyFont="1" applyFill="1" applyBorder="1" applyAlignment="1" applyProtection="1">
      <alignment horizontal="center" vertical="center"/>
      <protection locked="0"/>
    </xf>
    <xf numFmtId="0" fontId="8" fillId="0" borderId="12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11" fillId="0" borderId="12" xfId="6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20" fillId="0" borderId="12" xfId="0" applyFont="1" applyBorder="1">
      <alignment vertical="center"/>
    </xf>
    <xf numFmtId="0" fontId="10" fillId="0" borderId="12" xfId="0" applyFont="1" applyBorder="1" applyAlignment="1"/>
    <xf numFmtId="4" fontId="18" fillId="11" borderId="12" xfId="3" applyFont="1" applyFill="1" applyBorder="1" applyAlignment="1" applyProtection="1">
      <alignment horizontal="center" vertical="center"/>
      <protection locked="0"/>
    </xf>
    <xf numFmtId="14" fontId="19" fillId="11" borderId="12" xfId="3" applyNumberFormat="1" applyFont="1" applyFill="1" applyBorder="1" applyAlignment="1" applyProtection="1">
      <alignment horizontal="center" vertical="center"/>
      <protection locked="0"/>
    </xf>
    <xf numFmtId="0" fontId="11" fillId="11" borderId="12" xfId="6" applyFont="1" applyFill="1" applyBorder="1" applyAlignment="1">
      <alignment horizontal="center" vertical="center"/>
    </xf>
    <xf numFmtId="0" fontId="11" fillId="0" borderId="12" xfId="6" applyFont="1" applyFill="1" applyBorder="1" applyAlignment="1">
      <alignment horizontal="center" vertical="center"/>
    </xf>
    <xf numFmtId="2" fontId="16" fillId="6" borderId="16" xfId="3" applyNumberFormat="1" applyFont="1" applyFill="1" applyBorder="1" applyProtection="1">
      <alignment vertical="center"/>
      <protection locked="0"/>
    </xf>
    <xf numFmtId="2" fontId="16" fillId="6" borderId="6" xfId="3" applyNumberFormat="1" applyFont="1" applyFill="1" applyBorder="1" applyProtection="1">
      <alignment vertical="center"/>
      <protection locked="0"/>
    </xf>
    <xf numFmtId="2" fontId="16" fillId="6" borderId="6" xfId="3" applyNumberFormat="1" applyFont="1" applyFill="1" applyBorder="1" applyAlignment="1" applyProtection="1">
      <alignment horizontal="center" vertical="center"/>
      <protection locked="0"/>
    </xf>
    <xf numFmtId="180" fontId="16" fillId="6" borderId="10" xfId="3" applyNumberFormat="1" applyFont="1" applyFill="1" applyBorder="1" applyAlignment="1" applyProtection="1">
      <alignment horizontal="center" vertical="center"/>
      <protection locked="0"/>
    </xf>
    <xf numFmtId="0" fontId="13" fillId="6" borderId="10" xfId="5" applyNumberFormat="1" applyFont="1" applyFill="1" applyBorder="1" applyAlignment="1" applyProtection="1">
      <alignment horizontal="center" vertical="center"/>
      <protection locked="0"/>
    </xf>
    <xf numFmtId="177" fontId="18" fillId="11" borderId="17" xfId="2" applyNumberFormat="1" applyFont="1" applyFill="1" applyBorder="1" applyAlignment="1">
      <alignment horizontal="center" vertical="center"/>
    </xf>
    <xf numFmtId="177" fontId="11" fillId="0" borderId="17" xfId="2" applyNumberFormat="1" applyFont="1" applyBorder="1" applyAlignment="1">
      <alignment horizontal="center" vertical="center"/>
    </xf>
    <xf numFmtId="0" fontId="21" fillId="0" borderId="12" xfId="0" applyFont="1" applyFill="1" applyBorder="1">
      <alignment vertical="center"/>
    </xf>
    <xf numFmtId="4" fontId="13" fillId="2" borderId="2" xfId="3" applyFont="1" applyFill="1" applyBorder="1" applyAlignment="1">
      <alignment horizontal="center" vertical="center" wrapText="1"/>
    </xf>
    <xf numFmtId="3" fontId="18" fillId="11" borderId="12" xfId="3" applyNumberFormat="1" applyFont="1" applyFill="1" applyBorder="1" applyAlignment="1" applyProtection="1">
      <alignment horizontal="center" vertical="center"/>
      <protection locked="0"/>
    </xf>
    <xf numFmtId="9" fontId="18" fillId="11" borderId="12" xfId="17" applyFont="1" applyFill="1" applyBorder="1" applyAlignment="1" applyProtection="1">
      <alignment horizontal="center" vertical="center"/>
      <protection locked="0"/>
    </xf>
    <xf numFmtId="3" fontId="11" fillId="4" borderId="1" xfId="3" applyNumberFormat="1" applyFont="1" applyFill="1" applyBorder="1" applyAlignment="1">
      <alignment horizontal="right" vertical="center"/>
    </xf>
    <xf numFmtId="9" fontId="22" fillId="6" borderId="7" xfId="17" applyFont="1" applyFill="1" applyBorder="1" applyAlignment="1" applyProtection="1">
      <alignment vertical="center"/>
      <protection locked="0"/>
    </xf>
    <xf numFmtId="9" fontId="25" fillId="0" borderId="7" xfId="17" applyFont="1" applyBorder="1" applyAlignment="1">
      <alignment vertical="center"/>
    </xf>
    <xf numFmtId="9" fontId="25" fillId="0" borderId="18" xfId="17" applyFont="1" applyBorder="1" applyAlignment="1">
      <alignment vertical="center"/>
    </xf>
    <xf numFmtId="9" fontId="25" fillId="0" borderId="11" xfId="17" applyFont="1" applyBorder="1" applyAlignment="1">
      <alignment vertical="center"/>
    </xf>
    <xf numFmtId="181" fontId="11" fillId="0" borderId="12" xfId="17" applyNumberFormat="1" applyFont="1" applyFill="1" applyBorder="1" applyAlignment="1" applyProtection="1">
      <alignment horizontal="center" vertical="center"/>
      <protection locked="0"/>
    </xf>
    <xf numFmtId="181" fontId="11" fillId="4" borderId="12" xfId="17" applyNumberFormat="1" applyFont="1" applyFill="1" applyBorder="1" applyAlignment="1" applyProtection="1">
      <alignment horizontal="center" vertical="center"/>
      <protection locked="0"/>
    </xf>
    <xf numFmtId="181" fontId="18" fillId="11" borderId="12" xfId="17" applyNumberFormat="1" applyFont="1" applyFill="1" applyBorder="1" applyAlignment="1" applyProtection="1">
      <alignment horizontal="center" vertical="center"/>
      <protection locked="0"/>
    </xf>
    <xf numFmtId="9" fontId="11" fillId="4" borderId="0" xfId="17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/>
    </xf>
    <xf numFmtId="0" fontId="8" fillId="9" borderId="19" xfId="0" applyFont="1" applyFill="1" applyBorder="1" applyAlignment="1"/>
    <xf numFmtId="0" fontId="24" fillId="9" borderId="19" xfId="0" applyFont="1" applyFill="1" applyBorder="1">
      <alignment vertical="center"/>
    </xf>
    <xf numFmtId="0" fontId="8" fillId="9" borderId="20" xfId="0" applyFont="1" applyFill="1" applyBorder="1">
      <alignment vertical="center"/>
    </xf>
    <xf numFmtId="0" fontId="8" fillId="9" borderId="19" xfId="0" applyFont="1" applyFill="1" applyBorder="1">
      <alignment vertical="center"/>
    </xf>
    <xf numFmtId="0" fontId="8" fillId="9" borderId="19" xfId="0" applyFont="1" applyFill="1" applyBorder="1" applyAlignment="1">
      <alignment wrapText="1"/>
    </xf>
    <xf numFmtId="14" fontId="11" fillId="9" borderId="19" xfId="3" applyNumberFormat="1" applyFont="1" applyFill="1" applyBorder="1" applyAlignment="1" applyProtection="1">
      <alignment horizontal="center" vertical="center"/>
      <protection locked="0"/>
    </xf>
    <xf numFmtId="9" fontId="11" fillId="9" borderId="12" xfId="17" applyNumberFormat="1" applyFont="1" applyFill="1" applyBorder="1" applyAlignment="1" applyProtection="1">
      <alignment horizontal="center" vertical="center"/>
      <protection locked="0"/>
    </xf>
    <xf numFmtId="178" fontId="13" fillId="3" borderId="21" xfId="3" applyNumberFormat="1" applyFont="1" applyFill="1" applyBorder="1" applyAlignment="1" applyProtection="1">
      <alignment horizontal="center" vertical="center"/>
      <protection locked="0"/>
    </xf>
    <xf numFmtId="0" fontId="9" fillId="0" borderId="22" xfId="3" applyNumberFormat="1" applyFont="1" applyBorder="1" applyProtection="1">
      <alignment vertical="center"/>
    </xf>
    <xf numFmtId="179" fontId="17" fillId="7" borderId="23" xfId="3" applyNumberFormat="1" applyFont="1" applyFill="1" applyBorder="1" applyAlignment="1" applyProtection="1">
      <alignment vertical="center" textRotation="90"/>
    </xf>
    <xf numFmtId="178" fontId="9" fillId="2" borderId="24" xfId="3" applyNumberFormat="1" applyFont="1" applyFill="1" applyBorder="1" applyAlignment="1" applyProtection="1">
      <alignment horizontal="center" vertical="center" textRotation="180"/>
    </xf>
    <xf numFmtId="4" fontId="9" fillId="0" borderId="25" xfId="3" applyFont="1" applyBorder="1" applyProtection="1">
      <alignment vertical="center"/>
    </xf>
    <xf numFmtId="0" fontId="9" fillId="0" borderId="26" xfId="3" applyNumberFormat="1" applyFont="1" applyBorder="1" applyProtection="1">
      <alignment vertical="center"/>
    </xf>
    <xf numFmtId="0" fontId="9" fillId="0" borderId="22" xfId="3" applyNumberFormat="1" applyFont="1" applyFill="1" applyBorder="1" applyProtection="1">
      <alignment vertical="center"/>
    </xf>
    <xf numFmtId="4" fontId="9" fillId="0" borderId="22" xfId="3" applyFont="1" applyBorder="1" applyProtection="1">
      <alignment vertical="center"/>
    </xf>
    <xf numFmtId="4" fontId="11" fillId="0" borderId="4" xfId="3" applyFont="1" applyFill="1" applyBorder="1" applyAlignment="1">
      <alignment horizontal="right" vertical="center"/>
    </xf>
    <xf numFmtId="9" fontId="27" fillId="12" borderId="0" xfId="18" applyNumberFormat="1" applyBorder="1" applyAlignment="1">
      <alignment horizontal="right" vertical="center"/>
    </xf>
    <xf numFmtId="0" fontId="27" fillId="12" borderId="0" xfId="18" applyNumberFormat="1" applyBorder="1" applyAlignment="1">
      <alignment horizontal="right" vertical="center"/>
    </xf>
    <xf numFmtId="179" fontId="15" fillId="8" borderId="20" xfId="5" applyNumberFormat="1" applyFont="1" applyFill="1" applyBorder="1" applyAlignment="1" applyProtection="1">
      <alignment horizontal="center" vertical="center"/>
    </xf>
    <xf numFmtId="179" fontId="15" fillId="8" borderId="27" xfId="5" applyNumberFormat="1" applyFont="1" applyFill="1" applyBorder="1" applyAlignment="1" applyProtection="1">
      <alignment horizontal="center" vertical="center"/>
    </xf>
    <xf numFmtId="179" fontId="15" fillId="8" borderId="24" xfId="5" applyNumberFormat="1" applyFont="1" applyFill="1" applyBorder="1" applyAlignment="1" applyProtection="1">
      <alignment horizontal="center" vertical="center"/>
    </xf>
    <xf numFmtId="4" fontId="14" fillId="0" borderId="19" xfId="3" applyFont="1" applyFill="1" applyBorder="1" applyAlignment="1" applyProtection="1">
      <alignment horizontal="center" vertical="center"/>
    </xf>
    <xf numFmtId="4" fontId="13" fillId="2" borderId="2" xfId="3" applyFont="1" applyFill="1" applyBorder="1" applyAlignment="1">
      <alignment horizontal="center" vertical="center" wrapText="1"/>
    </xf>
    <xf numFmtId="4" fontId="18" fillId="11" borderId="12" xfId="3" applyFont="1" applyFill="1" applyBorder="1" applyAlignment="1" applyProtection="1">
      <alignment horizontal="left" vertical="center"/>
      <protection locked="0"/>
    </xf>
    <xf numFmtId="0" fontId="26" fillId="0" borderId="3" xfId="4" applyFont="1" applyBorder="1" applyAlignment="1">
      <alignment horizontal="center" vertical="center"/>
    </xf>
    <xf numFmtId="0" fontId="26" fillId="0" borderId="4" xfId="4" applyFont="1" applyBorder="1" applyAlignment="1">
      <alignment horizontal="center" vertical="center"/>
    </xf>
    <xf numFmtId="0" fontId="26" fillId="0" borderId="5" xfId="4" applyFont="1" applyBorder="1" applyAlignment="1">
      <alignment horizontal="center" vertical="center"/>
    </xf>
    <xf numFmtId="0" fontId="26" fillId="0" borderId="15" xfId="4" applyFont="1" applyBorder="1" applyAlignment="1">
      <alignment horizontal="center" vertical="center"/>
    </xf>
    <xf numFmtId="0" fontId="26" fillId="0" borderId="0" xfId="4" applyFont="1" applyBorder="1" applyAlignment="1">
      <alignment horizontal="center" vertical="center"/>
    </xf>
    <xf numFmtId="0" fontId="26" fillId="0" borderId="1" xfId="4" applyFont="1" applyBorder="1" applyAlignment="1">
      <alignment horizontal="center" vertical="center"/>
    </xf>
    <xf numFmtId="14" fontId="13" fillId="5" borderId="3" xfId="3" applyNumberFormat="1" applyFont="1" applyFill="1" applyBorder="1" applyAlignment="1">
      <alignment horizontal="center" vertical="center"/>
    </xf>
    <xf numFmtId="14" fontId="13" fillId="5" borderId="5" xfId="3" applyNumberFormat="1" applyFont="1" applyFill="1" applyBorder="1" applyAlignment="1">
      <alignment horizontal="center" vertical="center"/>
    </xf>
    <xf numFmtId="4" fontId="18" fillId="11" borderId="28" xfId="3" applyFont="1" applyFill="1" applyBorder="1" applyAlignment="1" applyProtection="1">
      <alignment horizontal="left" vertical="center"/>
      <protection locked="0"/>
    </xf>
    <xf numFmtId="179" fontId="15" fillId="8" borderId="29" xfId="5" applyNumberFormat="1" applyFont="1" applyFill="1" applyBorder="1" applyAlignment="1" applyProtection="1">
      <alignment horizontal="center" vertical="center"/>
    </xf>
  </cellXfs>
  <cellStyles count="19">
    <cellStyle name="Normal_ChartUs" xfId="3"/>
    <cellStyle name="강조색1" xfId="18" builtinId="29"/>
    <cellStyle name="나쁨 2" xfId="10"/>
    <cellStyle name="나쁨 3" xfId="9"/>
    <cellStyle name="백분율" xfId="17" builtinId="5"/>
    <cellStyle name="쉼표 [0] 2" xfId="2"/>
    <cellStyle name="쉼표_Book1" xfId="5"/>
    <cellStyle name="표준" xfId="0" builtinId="0"/>
    <cellStyle name="표준 2" xfId="4"/>
    <cellStyle name="표준 2 2" xfId="8"/>
    <cellStyle name="표준 2 3" xfId="12"/>
    <cellStyle name="표준 2 4" xfId="11"/>
    <cellStyle name="표준 3" xfId="1"/>
    <cellStyle name="표준 3 2" xfId="14"/>
    <cellStyle name="표준 3 3" xfId="13"/>
    <cellStyle name="표준 4" xfId="7"/>
    <cellStyle name="표준 5" xfId="15"/>
    <cellStyle name="표준 6" xfId="16"/>
    <cellStyle name="표준_단기양성과정 일정" xfId="6"/>
  </cellStyles>
  <dxfs count="6">
    <dxf>
      <fill>
        <patternFill>
          <bgColor rgb="FF333333"/>
        </patternFill>
      </fill>
      <border>
        <left/>
        <right/>
        <top style="thin">
          <color rgb="FF969696"/>
        </top>
        <bottom style="thin">
          <color rgb="FF969696"/>
        </bottom>
      </border>
    </dxf>
    <dxf>
      <fill>
        <patternFill>
          <bgColor indexed="22"/>
        </patternFill>
      </fill>
      <border>
        <left style="thin">
          <color indexed="9"/>
        </left>
        <right style="thin">
          <color indexed="9"/>
        </right>
      </border>
    </dxf>
    <dxf>
      <fill>
        <patternFill patternType="darkUp">
          <fgColor indexed="31"/>
          <bgColor indexed="65"/>
        </patternFill>
      </fill>
      <border>
        <left/>
        <right/>
        <top style="thin">
          <color indexed="23"/>
        </top>
        <bottom style="thin">
          <color indexed="23"/>
        </bottom>
      </border>
    </dxf>
    <dxf>
      <fill>
        <patternFill patternType="solid">
          <fgColor indexed="64"/>
          <bgColor rgb="FF5F5F5F"/>
        </patternFill>
      </fill>
      <border>
        <left/>
        <right/>
        <top style="thin">
          <color indexed="55"/>
        </top>
        <bottom style="thin">
          <color indexed="55"/>
        </bottom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333333"/>
      <color rgb="FF5F5F5F"/>
      <color rgb="FF777777"/>
      <color rgb="FF969696"/>
      <color rgb="FF29292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76200</xdr:colOff>
      <xdr:row>5</xdr:row>
      <xdr:rowOff>0</xdr:rowOff>
    </xdr:from>
    <xdr:to>
      <xdr:col>52</xdr:col>
      <xdr:colOff>76200</xdr:colOff>
      <xdr:row>5</xdr:row>
      <xdr:rowOff>0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rot="10800000">
          <a:off x="20231100" y="1524000"/>
          <a:ext cx="219075" cy="0"/>
        </a:xfrm>
        <a:prstGeom prst="triangle">
          <a:avLst>
            <a:gd name="adj" fmla="val 41176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76200</xdr:colOff>
      <xdr:row>5</xdr:row>
      <xdr:rowOff>0</xdr:rowOff>
    </xdr:from>
    <xdr:to>
      <xdr:col>67</xdr:col>
      <xdr:colOff>76200</xdr:colOff>
      <xdr:row>5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 rot="10800000">
          <a:off x="20735925" y="1333500"/>
          <a:ext cx="219075" cy="0"/>
        </a:xfrm>
        <a:prstGeom prst="triangle">
          <a:avLst>
            <a:gd name="adj" fmla="val 41176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My%20Document\8.&#51088;&#47308;&#49892;\IT\2.&#54532;&#47196;&#51229;&#53944;&#44288;&#47532;\Sample%20-%20Project_Management_Toolk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ing\20130928_SKT%20&#47568;&#47112;&#51060;&#49884;&#50500;%20Rural\2000.&#48516;&#49437;\2200.&#51064;&#53552;&#54168;&#51060;&#49828;%20&#51221;&#51032;&#49436;\SUPER_B17_EE_V40_&#51064;&#53552;&#54168;&#51060;&#49828;&#49444;&#44228;&#494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"/>
      <sheetName val="Gantt Chart"/>
      <sheetName val="Activity List"/>
      <sheetName val="Risk Management"/>
      <sheetName val="Issue Log"/>
      <sheetName val="Resource Planning"/>
      <sheetName val="Comm matrix"/>
      <sheetName val="User Forms ----&gt;"/>
      <sheetName val="User Defined 1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</sheetNames>
    <sheetDataSet>
      <sheetData sheetId="0">
        <row r="9">
          <cell r="D9" t="str">
            <v>200701-PJT</v>
          </cell>
        </row>
        <row r="10">
          <cell r="D10" t="str">
            <v>나빌래라 프로젝트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작성이력"/>
      <sheetName val="Application구조도"/>
      <sheetName val="인터페이스목록"/>
      <sheetName val="G-PIN(실명인증)"/>
      <sheetName val="부서안내시스템"/>
      <sheetName val="SMS전송시스템"/>
      <sheetName val="대용량메일발송시스템"/>
      <sheetName val="지식자원정보관리시스템"/>
      <sheetName val="온나라시스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40"/>
  <sheetViews>
    <sheetView showGridLines="0" tabSelected="1" topLeftCell="A2" zoomScale="85" zoomScaleNormal="85" workbookViewId="0">
      <pane xSplit="14" ySplit="4" topLeftCell="O6" activePane="bottomRight" state="frozen"/>
      <selection activeCell="A2" sqref="A2"/>
      <selection pane="topRight" activeCell="M2" sqref="M2"/>
      <selection pane="bottomLeft" activeCell="A6" sqref="A6"/>
      <selection pane="bottomRight" activeCell="G21" sqref="G21"/>
    </sheetView>
  </sheetViews>
  <sheetFormatPr defaultColWidth="7.75" defaultRowHeight="13.5" x14ac:dyDescent="0.3"/>
  <cols>
    <col min="1" max="1" width="5.375" style="1" customWidth="1"/>
    <col min="2" max="2" width="3.875" style="3" customWidth="1"/>
    <col min="3" max="3" width="5.375" style="3" bestFit="1" customWidth="1"/>
    <col min="4" max="4" width="50.25" style="3" bestFit="1" customWidth="1"/>
    <col min="5" max="5" width="6.75" style="9" customWidth="1"/>
    <col min="6" max="6" width="6.5" style="9" customWidth="1"/>
    <col min="7" max="7" width="14" style="9" bestFit="1" customWidth="1"/>
    <col min="8" max="8" width="13.375" style="9" bestFit="1" customWidth="1"/>
    <col min="9" max="9" width="8.125" style="3" customWidth="1"/>
    <col min="10" max="13" width="9.625" style="9" customWidth="1"/>
    <col min="14" max="14" width="6" style="9" customWidth="1"/>
    <col min="15" max="79" width="2.875" style="10" customWidth="1"/>
    <col min="80" max="80" width="2.875" style="3" customWidth="1"/>
    <col min="81" max="82" width="2.875" style="10" customWidth="1"/>
    <col min="83" max="96" width="2.875" style="3" customWidth="1"/>
    <col min="97" max="16384" width="7.75" style="3"/>
  </cols>
  <sheetData>
    <row r="1" spans="1:96" ht="12" hidden="1" customHeight="1" x14ac:dyDescent="0.35">
      <c r="A1" s="11"/>
      <c r="B1" s="4"/>
      <c r="C1" s="4"/>
      <c r="D1" s="4"/>
      <c r="E1" s="4"/>
      <c r="F1" s="4"/>
      <c r="G1" s="12">
        <f>IF(G3="",MIN(G41:G946,G3),G3)</f>
        <v>43472</v>
      </c>
      <c r="H1" s="12">
        <f>MAX(H41:H946,H3)</f>
        <v>43553</v>
      </c>
      <c r="I1" s="4"/>
      <c r="J1" s="5"/>
      <c r="K1" s="5"/>
      <c r="L1" s="5"/>
      <c r="M1" s="5"/>
      <c r="N1" s="6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C1" s="2"/>
      <c r="CD1" s="2"/>
    </row>
    <row r="2" spans="1:96" ht="18" customHeight="1" x14ac:dyDescent="0.3">
      <c r="A2" s="74" t="s">
        <v>94</v>
      </c>
      <c r="B2" s="75"/>
      <c r="C2" s="75"/>
      <c r="D2" s="75"/>
      <c r="E2" s="75"/>
      <c r="F2" s="76"/>
      <c r="G2" s="80" t="s">
        <v>22</v>
      </c>
      <c r="H2" s="81"/>
      <c r="I2" s="4"/>
      <c r="J2" s="5"/>
      <c r="K2" s="65" t="s">
        <v>59</v>
      </c>
      <c r="L2" s="5"/>
      <c r="M2" s="5" t="s">
        <v>60</v>
      </c>
      <c r="N2" s="5"/>
      <c r="O2" s="71" t="s">
        <v>91</v>
      </c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 t="s">
        <v>92</v>
      </c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 t="s">
        <v>93</v>
      </c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</row>
    <row r="3" spans="1:96" ht="26.25" customHeight="1" thickBot="1" x14ac:dyDescent="0.35">
      <c r="A3" s="77"/>
      <c r="B3" s="78"/>
      <c r="C3" s="78"/>
      <c r="D3" s="78"/>
      <c r="E3" s="78"/>
      <c r="F3" s="79"/>
      <c r="G3" s="57">
        <f>MIN(G6:G40)</f>
        <v>43472</v>
      </c>
      <c r="H3" s="57">
        <f>MAX(H6:H40)</f>
        <v>43553</v>
      </c>
      <c r="I3" s="14"/>
      <c r="J3" s="48">
        <f>SUM(J6,J10,J15,J22,J32,J38)</f>
        <v>0.99999999999999989</v>
      </c>
      <c r="K3" s="67">
        <f>COUNTA($C7:C$140)</f>
        <v>29</v>
      </c>
      <c r="L3" s="48">
        <f>SUM(L6,L10,L15,L22,L32,L38)</f>
        <v>1</v>
      </c>
      <c r="M3" s="66">
        <f>SUM(M6,M10,M15,M22,M32,M38)</f>
        <v>0.89687916545928714</v>
      </c>
      <c r="N3" s="40">
        <f>SUM(N6,N10,N15,N22,N32,N38)</f>
        <v>952</v>
      </c>
      <c r="O3" s="83" t="s">
        <v>61</v>
      </c>
      <c r="P3" s="69"/>
      <c r="Q3" s="69"/>
      <c r="R3" s="69"/>
      <c r="S3" s="69"/>
      <c r="T3" s="69"/>
      <c r="U3" s="70"/>
      <c r="V3" s="68" t="s">
        <v>62</v>
      </c>
      <c r="W3" s="69"/>
      <c r="X3" s="69"/>
      <c r="Y3" s="69"/>
      <c r="Z3" s="69"/>
      <c r="AA3" s="69"/>
      <c r="AB3" s="70"/>
      <c r="AC3" s="68" t="s">
        <v>63</v>
      </c>
      <c r="AD3" s="69"/>
      <c r="AE3" s="69"/>
      <c r="AF3" s="69"/>
      <c r="AG3" s="69"/>
      <c r="AH3" s="69"/>
      <c r="AI3" s="70"/>
      <c r="AJ3" s="68" t="s">
        <v>64</v>
      </c>
      <c r="AK3" s="69"/>
      <c r="AL3" s="69"/>
      <c r="AM3" s="69"/>
      <c r="AN3" s="69"/>
      <c r="AO3" s="69"/>
      <c r="AP3" s="70"/>
      <c r="AQ3" s="68" t="s">
        <v>8</v>
      </c>
      <c r="AR3" s="69"/>
      <c r="AS3" s="69"/>
      <c r="AT3" s="69"/>
      <c r="AU3" s="69"/>
      <c r="AV3" s="69"/>
      <c r="AW3" s="70"/>
      <c r="AX3" s="68" t="s">
        <v>9</v>
      </c>
      <c r="AY3" s="69"/>
      <c r="AZ3" s="69"/>
      <c r="BA3" s="69"/>
      <c r="BB3" s="69"/>
      <c r="BC3" s="69"/>
      <c r="BD3" s="70"/>
      <c r="BE3" s="68" t="s">
        <v>10</v>
      </c>
      <c r="BF3" s="69"/>
      <c r="BG3" s="69"/>
      <c r="BH3" s="69"/>
      <c r="BI3" s="69"/>
      <c r="BJ3" s="69"/>
      <c r="BK3" s="70"/>
      <c r="BL3" s="68" t="s">
        <v>11</v>
      </c>
      <c r="BM3" s="69"/>
      <c r="BN3" s="69"/>
      <c r="BO3" s="69"/>
      <c r="BP3" s="69"/>
      <c r="BQ3" s="69"/>
      <c r="BR3" s="70"/>
      <c r="BS3" s="68" t="s">
        <v>12</v>
      </c>
      <c r="BT3" s="69"/>
      <c r="BU3" s="69"/>
      <c r="BV3" s="69"/>
      <c r="BW3" s="69"/>
      <c r="BX3" s="69"/>
      <c r="BY3" s="70"/>
      <c r="BZ3" s="68" t="s">
        <v>13</v>
      </c>
      <c r="CA3" s="69"/>
      <c r="CB3" s="69"/>
      <c r="CC3" s="69"/>
      <c r="CD3" s="69"/>
      <c r="CE3" s="69"/>
      <c r="CF3" s="70"/>
      <c r="CG3" s="68" t="s">
        <v>14</v>
      </c>
      <c r="CH3" s="69"/>
      <c r="CI3" s="69"/>
      <c r="CJ3" s="69"/>
      <c r="CK3" s="69"/>
      <c r="CL3" s="69"/>
      <c r="CM3" s="70"/>
      <c r="CN3" s="68" t="s">
        <v>15</v>
      </c>
      <c r="CO3" s="69"/>
      <c r="CP3" s="69"/>
      <c r="CQ3" s="69"/>
      <c r="CR3" s="69"/>
    </row>
    <row r="4" spans="1:96" s="7" customFormat="1" ht="21.75" customHeight="1" ph="1" x14ac:dyDescent="0.25">
      <c r="A4" s="29" ph="1"/>
      <c r="B4" s="30" ph="1"/>
      <c r="C4" s="30" ph="1"/>
      <c r="D4" s="30" ph="1"/>
      <c r="E4" s="31" t="s" ph="1">
        <v>5</v>
      </c>
      <c r="F4" s="31" t="s" ph="1">
        <v>5</v>
      </c>
      <c r="G4" s="32" t="s" ph="1">
        <v>6</v>
      </c>
      <c r="H4" s="33" ph="1"/>
      <c r="I4" s="41" ph="1"/>
      <c r="J4" s="42"/>
      <c r="K4" s="42"/>
      <c r="L4" s="43"/>
      <c r="M4" s="43"/>
      <c r="N4" s="44"/>
      <c r="O4" s="59" ph="1">
        <f t="shared" ref="O4:BZ4" si="0">IF((O5&lt;&gt;""),WEEKDAY(O5,1),"")</f>
        <v>2</v>
      </c>
      <c r="P4" s="59" ph="1">
        <f t="shared" si="0"/>
        <v>3</v>
      </c>
      <c r="Q4" s="59" ph="1">
        <f t="shared" si="0"/>
        <v>4</v>
      </c>
      <c r="R4" s="59" ph="1">
        <f t="shared" si="0"/>
        <v>5</v>
      </c>
      <c r="S4" s="59" ph="1">
        <f t="shared" si="0"/>
        <v>6</v>
      </c>
      <c r="T4" s="59" ph="1">
        <f t="shared" si="0"/>
        <v>7</v>
      </c>
      <c r="U4" s="59" ph="1">
        <f t="shared" si="0"/>
        <v>1</v>
      </c>
      <c r="V4" s="59" ph="1">
        <f t="shared" si="0"/>
        <v>2</v>
      </c>
      <c r="W4" s="59" ph="1">
        <f t="shared" si="0"/>
        <v>3</v>
      </c>
      <c r="X4" s="59" ph="1">
        <f t="shared" si="0"/>
        <v>4</v>
      </c>
      <c r="Y4" s="59" ph="1">
        <f t="shared" si="0"/>
        <v>5</v>
      </c>
      <c r="Z4" s="59" ph="1">
        <f t="shared" si="0"/>
        <v>6</v>
      </c>
      <c r="AA4" s="59" ph="1">
        <f t="shared" si="0"/>
        <v>7</v>
      </c>
      <c r="AB4" s="59" ph="1">
        <f t="shared" si="0"/>
        <v>1</v>
      </c>
      <c r="AC4" s="59" ph="1">
        <f t="shared" si="0"/>
        <v>2</v>
      </c>
      <c r="AD4" s="59" ph="1">
        <f t="shared" si="0"/>
        <v>3</v>
      </c>
      <c r="AE4" s="59" ph="1">
        <f t="shared" si="0"/>
        <v>4</v>
      </c>
      <c r="AF4" s="59" ph="1">
        <f t="shared" si="0"/>
        <v>5</v>
      </c>
      <c r="AG4" s="59" ph="1">
        <f t="shared" si="0"/>
        <v>6</v>
      </c>
      <c r="AH4" s="59" ph="1">
        <f t="shared" si="0"/>
        <v>7</v>
      </c>
      <c r="AI4" s="59" ph="1">
        <f t="shared" si="0"/>
        <v>1</v>
      </c>
      <c r="AJ4" s="59" ph="1">
        <f t="shared" si="0"/>
        <v>2</v>
      </c>
      <c r="AK4" s="59" ph="1">
        <f t="shared" si="0"/>
        <v>3</v>
      </c>
      <c r="AL4" s="59" ph="1">
        <f t="shared" si="0"/>
        <v>4</v>
      </c>
      <c r="AM4" s="59" ph="1">
        <f t="shared" si="0"/>
        <v>5</v>
      </c>
      <c r="AN4" s="59" ph="1">
        <f t="shared" si="0"/>
        <v>6</v>
      </c>
      <c r="AO4" s="59" ph="1">
        <f t="shared" si="0"/>
        <v>7</v>
      </c>
      <c r="AP4" s="59" ph="1">
        <f t="shared" si="0"/>
        <v>1</v>
      </c>
      <c r="AQ4" s="59" ph="1">
        <f t="shared" si="0"/>
        <v>2</v>
      </c>
      <c r="AR4" s="59" ph="1">
        <f t="shared" si="0"/>
        <v>3</v>
      </c>
      <c r="AS4" s="59" ph="1">
        <f t="shared" si="0"/>
        <v>4</v>
      </c>
      <c r="AT4" s="59" ph="1">
        <f t="shared" si="0"/>
        <v>5</v>
      </c>
      <c r="AU4" s="59" ph="1">
        <f t="shared" si="0"/>
        <v>6</v>
      </c>
      <c r="AV4" s="59" ph="1">
        <f t="shared" si="0"/>
        <v>7</v>
      </c>
      <c r="AW4" s="59" ph="1">
        <f t="shared" si="0"/>
        <v>1</v>
      </c>
      <c r="AX4" s="59" ph="1">
        <f t="shared" si="0"/>
        <v>2</v>
      </c>
      <c r="AY4" s="59" ph="1">
        <f t="shared" si="0"/>
        <v>3</v>
      </c>
      <c r="AZ4" s="59" ph="1">
        <f t="shared" si="0"/>
        <v>4</v>
      </c>
      <c r="BA4" s="59" ph="1">
        <f t="shared" si="0"/>
        <v>5</v>
      </c>
      <c r="BB4" s="59" ph="1">
        <f t="shared" si="0"/>
        <v>6</v>
      </c>
      <c r="BC4" s="59" ph="1">
        <f t="shared" si="0"/>
        <v>7</v>
      </c>
      <c r="BD4" s="59" ph="1">
        <f t="shared" si="0"/>
        <v>1</v>
      </c>
      <c r="BE4" s="59" ph="1">
        <f t="shared" si="0"/>
        <v>2</v>
      </c>
      <c r="BF4" s="59" ph="1">
        <f t="shared" si="0"/>
        <v>3</v>
      </c>
      <c r="BG4" s="59" ph="1">
        <f t="shared" si="0"/>
        <v>4</v>
      </c>
      <c r="BH4" s="59" ph="1">
        <f t="shared" si="0"/>
        <v>5</v>
      </c>
      <c r="BI4" s="59" ph="1">
        <f t="shared" si="0"/>
        <v>6</v>
      </c>
      <c r="BJ4" s="59" ph="1">
        <f t="shared" si="0"/>
        <v>7</v>
      </c>
      <c r="BK4" s="59" ph="1">
        <f t="shared" si="0"/>
        <v>1</v>
      </c>
      <c r="BL4" s="59" ph="1">
        <f t="shared" si="0"/>
        <v>2</v>
      </c>
      <c r="BM4" s="59" ph="1">
        <f t="shared" si="0"/>
        <v>3</v>
      </c>
      <c r="BN4" s="59" ph="1">
        <f t="shared" si="0"/>
        <v>4</v>
      </c>
      <c r="BO4" s="59" ph="1">
        <f t="shared" si="0"/>
        <v>5</v>
      </c>
      <c r="BP4" s="59" ph="1">
        <f t="shared" si="0"/>
        <v>6</v>
      </c>
      <c r="BQ4" s="59" ph="1">
        <f t="shared" si="0"/>
        <v>7</v>
      </c>
      <c r="BR4" s="59" ph="1">
        <f t="shared" si="0"/>
        <v>1</v>
      </c>
      <c r="BS4" s="59" ph="1">
        <f t="shared" si="0"/>
        <v>2</v>
      </c>
      <c r="BT4" s="59" ph="1">
        <f t="shared" si="0"/>
        <v>3</v>
      </c>
      <c r="BU4" s="59" ph="1">
        <f t="shared" si="0"/>
        <v>4</v>
      </c>
      <c r="BV4" s="59" ph="1">
        <f t="shared" si="0"/>
        <v>5</v>
      </c>
      <c r="BW4" s="59" ph="1">
        <f t="shared" si="0"/>
        <v>6</v>
      </c>
      <c r="BX4" s="59" ph="1">
        <f t="shared" si="0"/>
        <v>7</v>
      </c>
      <c r="BY4" s="59" ph="1">
        <f t="shared" si="0"/>
        <v>1</v>
      </c>
      <c r="BZ4" s="59" ph="1">
        <f t="shared" si="0"/>
        <v>2</v>
      </c>
      <c r="CA4" s="59" ph="1">
        <f t="shared" ref="CA4:CR4" si="1">IF((CA5&lt;&gt;""),WEEKDAY(CA5,1),"")</f>
        <v>3</v>
      </c>
      <c r="CB4" s="59" ph="1">
        <f t="shared" si="1"/>
        <v>4</v>
      </c>
      <c r="CC4" s="59" ph="1">
        <f t="shared" si="1"/>
        <v>5</v>
      </c>
      <c r="CD4" s="59" ph="1">
        <f t="shared" si="1"/>
        <v>6</v>
      </c>
      <c r="CE4" s="59" ph="1">
        <f t="shared" si="1"/>
        <v>7</v>
      </c>
      <c r="CF4" s="59" ph="1">
        <f t="shared" si="1"/>
        <v>1</v>
      </c>
      <c r="CG4" s="59" ph="1">
        <f t="shared" si="1"/>
        <v>2</v>
      </c>
      <c r="CH4" s="59" ph="1">
        <f t="shared" si="1"/>
        <v>3</v>
      </c>
      <c r="CI4" s="59" ph="1">
        <f t="shared" si="1"/>
        <v>4</v>
      </c>
      <c r="CJ4" s="59" ph="1">
        <f t="shared" si="1"/>
        <v>5</v>
      </c>
      <c r="CK4" s="59" ph="1">
        <f t="shared" si="1"/>
        <v>6</v>
      </c>
      <c r="CL4" s="59" ph="1">
        <f t="shared" si="1"/>
        <v>7</v>
      </c>
      <c r="CM4" s="59" ph="1">
        <f t="shared" si="1"/>
        <v>1</v>
      </c>
      <c r="CN4" s="59" ph="1">
        <f t="shared" si="1"/>
        <v>2</v>
      </c>
      <c r="CO4" s="59" ph="1">
        <f t="shared" si="1"/>
        <v>3</v>
      </c>
      <c r="CP4" s="59" ph="1">
        <f t="shared" si="1"/>
        <v>4</v>
      </c>
      <c r="CQ4" s="59" ph="1">
        <f t="shared" si="1"/>
        <v>5</v>
      </c>
      <c r="CR4" s="59" ph="1">
        <f t="shared" si="1"/>
        <v>6</v>
      </c>
    </row>
    <row r="5" spans="1:96" s="8" customFormat="1" ht="54" x14ac:dyDescent="0.3">
      <c r="A5" s="15" t="s">
        <v>0</v>
      </c>
      <c r="B5" s="72" t="s">
        <v>1</v>
      </c>
      <c r="C5" s="72"/>
      <c r="D5" s="72"/>
      <c r="E5" s="37" t="s">
        <v>23</v>
      </c>
      <c r="F5" s="37" t="s">
        <v>24</v>
      </c>
      <c r="G5" s="37" t="s">
        <v>2</v>
      </c>
      <c r="H5" s="37" t="s">
        <v>3</v>
      </c>
      <c r="I5" s="37" t="s">
        <v>4</v>
      </c>
      <c r="J5" s="16" t="s">
        <v>35</v>
      </c>
      <c r="K5" s="16" t="s">
        <v>36</v>
      </c>
      <c r="L5" s="16" t="s">
        <v>37</v>
      </c>
      <c r="M5" s="16" t="s">
        <v>38</v>
      </c>
      <c r="N5" s="17" t="s">
        <v>34</v>
      </c>
      <c r="O5" s="60">
        <v>43472</v>
      </c>
      <c r="P5" s="60">
        <v>43473</v>
      </c>
      <c r="Q5" s="60">
        <v>43474</v>
      </c>
      <c r="R5" s="60">
        <v>43475</v>
      </c>
      <c r="S5" s="60">
        <v>43476</v>
      </c>
      <c r="T5" s="60">
        <v>43477</v>
      </c>
      <c r="U5" s="60">
        <v>43478</v>
      </c>
      <c r="V5" s="60">
        <v>43479</v>
      </c>
      <c r="W5" s="60">
        <v>43480</v>
      </c>
      <c r="X5" s="60">
        <v>43481</v>
      </c>
      <c r="Y5" s="60">
        <v>43482</v>
      </c>
      <c r="Z5" s="60">
        <v>43483</v>
      </c>
      <c r="AA5" s="60">
        <v>43484</v>
      </c>
      <c r="AB5" s="60">
        <v>43485</v>
      </c>
      <c r="AC5" s="60">
        <v>43486</v>
      </c>
      <c r="AD5" s="60">
        <v>43487</v>
      </c>
      <c r="AE5" s="60">
        <v>43488</v>
      </c>
      <c r="AF5" s="60">
        <v>43489</v>
      </c>
      <c r="AG5" s="60">
        <v>43490</v>
      </c>
      <c r="AH5" s="60">
        <v>43491</v>
      </c>
      <c r="AI5" s="60">
        <v>43492</v>
      </c>
      <c r="AJ5" s="60">
        <v>43493</v>
      </c>
      <c r="AK5" s="60">
        <v>43494</v>
      </c>
      <c r="AL5" s="60">
        <v>43495</v>
      </c>
      <c r="AM5" s="60">
        <v>43496</v>
      </c>
      <c r="AN5" s="60">
        <v>43497</v>
      </c>
      <c r="AO5" s="60">
        <v>43498</v>
      </c>
      <c r="AP5" s="60">
        <v>43499</v>
      </c>
      <c r="AQ5" s="60">
        <v>43500</v>
      </c>
      <c r="AR5" s="60">
        <v>43501</v>
      </c>
      <c r="AS5" s="60">
        <v>43502</v>
      </c>
      <c r="AT5" s="60">
        <v>43503</v>
      </c>
      <c r="AU5" s="60">
        <v>43504</v>
      </c>
      <c r="AV5" s="60">
        <v>43505</v>
      </c>
      <c r="AW5" s="60">
        <v>43506</v>
      </c>
      <c r="AX5" s="60">
        <v>43507</v>
      </c>
      <c r="AY5" s="60">
        <v>43508</v>
      </c>
      <c r="AZ5" s="60">
        <v>43509</v>
      </c>
      <c r="BA5" s="60">
        <v>43510</v>
      </c>
      <c r="BB5" s="60">
        <v>43511</v>
      </c>
      <c r="BC5" s="60">
        <v>43512</v>
      </c>
      <c r="BD5" s="60">
        <v>43513</v>
      </c>
      <c r="BE5" s="60">
        <v>43514</v>
      </c>
      <c r="BF5" s="60">
        <v>43515</v>
      </c>
      <c r="BG5" s="60">
        <v>43516</v>
      </c>
      <c r="BH5" s="60">
        <v>43517</v>
      </c>
      <c r="BI5" s="60">
        <v>43518</v>
      </c>
      <c r="BJ5" s="60">
        <v>43519</v>
      </c>
      <c r="BK5" s="60">
        <v>43520</v>
      </c>
      <c r="BL5" s="60">
        <v>43521</v>
      </c>
      <c r="BM5" s="60">
        <v>43522</v>
      </c>
      <c r="BN5" s="60">
        <v>43523</v>
      </c>
      <c r="BO5" s="60">
        <v>43524</v>
      </c>
      <c r="BP5" s="60">
        <v>43525</v>
      </c>
      <c r="BQ5" s="60">
        <v>43526</v>
      </c>
      <c r="BR5" s="60">
        <v>43527</v>
      </c>
      <c r="BS5" s="60">
        <v>43528</v>
      </c>
      <c r="BT5" s="60">
        <v>43529</v>
      </c>
      <c r="BU5" s="60">
        <v>43530</v>
      </c>
      <c r="BV5" s="60">
        <v>43531</v>
      </c>
      <c r="BW5" s="60">
        <v>43532</v>
      </c>
      <c r="BX5" s="60">
        <v>43533</v>
      </c>
      <c r="BY5" s="60">
        <v>43534</v>
      </c>
      <c r="BZ5" s="60">
        <v>43535</v>
      </c>
      <c r="CA5" s="60">
        <v>43536</v>
      </c>
      <c r="CB5" s="60">
        <v>43537</v>
      </c>
      <c r="CC5" s="60">
        <v>43538</v>
      </c>
      <c r="CD5" s="60">
        <v>43539</v>
      </c>
      <c r="CE5" s="60">
        <v>43540</v>
      </c>
      <c r="CF5" s="60">
        <v>43541</v>
      </c>
      <c r="CG5" s="60">
        <v>43542</v>
      </c>
      <c r="CH5" s="60">
        <v>43543</v>
      </c>
      <c r="CI5" s="60">
        <v>43544</v>
      </c>
      <c r="CJ5" s="60">
        <v>43545</v>
      </c>
      <c r="CK5" s="60">
        <v>43546</v>
      </c>
      <c r="CL5" s="60">
        <v>43547</v>
      </c>
      <c r="CM5" s="60">
        <v>43548</v>
      </c>
      <c r="CN5" s="60">
        <v>43549</v>
      </c>
      <c r="CO5" s="60">
        <v>43550</v>
      </c>
      <c r="CP5" s="60">
        <v>43551</v>
      </c>
      <c r="CQ5" s="60">
        <v>43552</v>
      </c>
      <c r="CR5" s="60">
        <v>43553</v>
      </c>
    </row>
    <row r="6" spans="1:96" x14ac:dyDescent="0.3">
      <c r="A6" s="34">
        <v>1</v>
      </c>
      <c r="B6" s="73" t="s">
        <v>21</v>
      </c>
      <c r="C6" s="73"/>
      <c r="D6" s="73"/>
      <c r="E6" s="25"/>
      <c r="F6" s="25"/>
      <c r="G6" s="26">
        <f>MIN(G7:G9)</f>
        <v>43472</v>
      </c>
      <c r="H6" s="26">
        <f>MAX(H7:H9)</f>
        <v>43476</v>
      </c>
      <c r="I6" s="27" t="str">
        <f>IF(OR(M6=0,M6=""),"Standby",IF(AND(M6&gt;0,M6&lt;L6),"Progress",IF(M6=L6,"Finish","")))</f>
        <v>Finish</v>
      </c>
      <c r="J6" s="47">
        <f>N6/$N$3</f>
        <v>5.8823529411764705E-2</v>
      </c>
      <c r="K6" s="47">
        <f>COUNTA(C7:C9)/$K$3</f>
        <v>0.10344827586206896</v>
      </c>
      <c r="L6" s="47">
        <f>J6*0.6+K6*0.4</f>
        <v>7.6673427991886409E-2</v>
      </c>
      <c r="M6" s="47">
        <f>AVERAGE(M7:M9)*L6</f>
        <v>7.6673427991886409E-2</v>
      </c>
      <c r="N6" s="38">
        <f>SUM(N7:N9)</f>
        <v>56</v>
      </c>
      <c r="O6" s="61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62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63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</row>
    <row r="7" spans="1:96" x14ac:dyDescent="0.2">
      <c r="A7" s="35"/>
      <c r="B7" s="19"/>
      <c r="C7" s="50" t="s">
        <v>31</v>
      </c>
      <c r="D7" s="50" t="s">
        <v>39</v>
      </c>
      <c r="E7" s="20"/>
      <c r="F7" s="20"/>
      <c r="G7" s="55">
        <v>43472</v>
      </c>
      <c r="H7" s="55">
        <v>43474</v>
      </c>
      <c r="I7" s="28" t="str">
        <f>IF(OR(M7=0,M7=""),"Standby",IF(AND(M7&gt;0,M7&lt;1),"Progress",IF(M7&gt;=1,"Finish","")))</f>
        <v>Finish</v>
      </c>
      <c r="J7" s="45">
        <f>(N7/$N$6)*$J$6</f>
        <v>2.5210084033613443E-2</v>
      </c>
      <c r="K7" s="45">
        <f>(1/$K$3)</f>
        <v>3.4482758620689655E-2</v>
      </c>
      <c r="L7" s="45">
        <f>J7*0.6+K7*0.4</f>
        <v>2.8919153868443927E-2</v>
      </c>
      <c r="M7" s="56">
        <v>1</v>
      </c>
      <c r="N7" s="18">
        <f>NETWORKDAYS(G7,H7)*8</f>
        <v>24</v>
      </c>
      <c r="O7" s="61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62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63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</row>
    <row r="8" spans="1:96" x14ac:dyDescent="0.2">
      <c r="A8" s="35"/>
      <c r="B8" s="19"/>
      <c r="C8" s="50" t="s">
        <v>32</v>
      </c>
      <c r="D8" s="50" t="s">
        <v>33</v>
      </c>
      <c r="E8" s="20"/>
      <c r="F8" s="20"/>
      <c r="G8" s="55">
        <v>43474</v>
      </c>
      <c r="H8" s="55">
        <v>43475</v>
      </c>
      <c r="I8" s="28" t="str">
        <f t="shared" ref="I8" si="2">IF(OR(M8=0,M8=""),"Standby",IF(AND(M8&gt;0,M8&lt;1),"Progress",IF(M8&gt;=1,"Finish","")))</f>
        <v>Finish</v>
      </c>
      <c r="J8" s="45">
        <f t="shared" ref="J8" si="3">(N8/$N$6)*$J$6</f>
        <v>1.680672268907563E-2</v>
      </c>
      <c r="K8" s="45">
        <f t="shared" ref="K8:K40" si="4">(1/$K$3)</f>
        <v>3.4482758620689655E-2</v>
      </c>
      <c r="L8" s="45">
        <f t="shared" ref="L8" si="5">J8*0.6+K8*0.4</f>
        <v>2.3877137061721239E-2</v>
      </c>
      <c r="M8" s="56">
        <v>1</v>
      </c>
      <c r="N8" s="18">
        <f>NETWORKDAYS(G8,H8)*8</f>
        <v>16</v>
      </c>
      <c r="O8" s="61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62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63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</row>
    <row r="9" spans="1:96" x14ac:dyDescent="0.2">
      <c r="A9" s="35"/>
      <c r="B9" s="19"/>
      <c r="C9" s="50" t="s">
        <v>40</v>
      </c>
      <c r="D9" s="50" t="s">
        <v>41</v>
      </c>
      <c r="E9" s="20"/>
      <c r="F9" s="20"/>
      <c r="G9" s="55">
        <v>43475</v>
      </c>
      <c r="H9" s="55">
        <v>43476</v>
      </c>
      <c r="I9" s="28" t="str">
        <f t="shared" ref="I9:I40" si="6">IF(OR(M9=0,M9=""),"Standby",IF(AND(M9&gt;0,M9&lt;1),"Progress",IF(M9&gt;=1,"Finish","")))</f>
        <v>Finish</v>
      </c>
      <c r="J9" s="45">
        <f t="shared" ref="J9" si="7">(N9/$N$6)*$J$6</f>
        <v>1.680672268907563E-2</v>
      </c>
      <c r="K9" s="45">
        <f t="shared" si="4"/>
        <v>3.4482758620689655E-2</v>
      </c>
      <c r="L9" s="45">
        <f t="shared" ref="L9:L40" si="8">J9*0.6+K9*0.4</f>
        <v>2.3877137061721239E-2</v>
      </c>
      <c r="M9" s="56">
        <v>1</v>
      </c>
      <c r="N9" s="18">
        <f>NETWORKDAYS(G9,H9)*8</f>
        <v>16</v>
      </c>
      <c r="O9" s="61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62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63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</row>
    <row r="10" spans="1:96" x14ac:dyDescent="0.3">
      <c r="A10" s="34">
        <v>2</v>
      </c>
      <c r="B10" s="73" t="s">
        <v>17</v>
      </c>
      <c r="C10" s="82"/>
      <c r="D10" s="82"/>
      <c r="E10" s="25"/>
      <c r="F10" s="25"/>
      <c r="G10" s="26">
        <f>MIN(G11:G14)</f>
        <v>43479</v>
      </c>
      <c r="H10" s="26">
        <f>MAX(H11:H14)</f>
        <v>43490</v>
      </c>
      <c r="I10" s="27" t="str">
        <f>IF(OR(M10=0,M10=""),"Standby",IF(AND(M10&gt;0,M10&lt;L10),"Progress",IF(M10=L10,"Finish","")))</f>
        <v>Finish</v>
      </c>
      <c r="J10" s="47">
        <f>N10/$N$3</f>
        <v>0.10084033613445378</v>
      </c>
      <c r="K10" s="39">
        <f>COUNTA(C11:C14)/$K$3</f>
        <v>0.13793103448275862</v>
      </c>
      <c r="L10" s="47">
        <f>J10*0.6+K10*0.4</f>
        <v>0.11567661547377572</v>
      </c>
      <c r="M10" s="47">
        <f>AVERAGE(M11:M14)*L10</f>
        <v>0.11567661547377572</v>
      </c>
      <c r="N10" s="38">
        <f>SUM(N11:N14)</f>
        <v>96</v>
      </c>
      <c r="O10" s="61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62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63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</row>
    <row r="11" spans="1:96" x14ac:dyDescent="0.2">
      <c r="A11" s="35"/>
      <c r="B11" s="22"/>
      <c r="C11" s="50" t="s">
        <v>42</v>
      </c>
      <c r="D11" s="51" t="s">
        <v>76</v>
      </c>
      <c r="E11" s="49"/>
      <c r="F11" s="49"/>
      <c r="G11" s="55">
        <v>43479</v>
      </c>
      <c r="H11" s="55">
        <v>43481</v>
      </c>
      <c r="I11" s="28" t="str">
        <f t="shared" si="6"/>
        <v>Finish</v>
      </c>
      <c r="J11" s="45">
        <f>(N11/$N$10)*$J$10</f>
        <v>2.5210084033613446E-2</v>
      </c>
      <c r="K11" s="45">
        <f t="shared" si="4"/>
        <v>3.4482758620689655E-2</v>
      </c>
      <c r="L11" s="45">
        <f t="shared" si="8"/>
        <v>2.8919153868443931E-2</v>
      </c>
      <c r="M11" s="56">
        <v>1</v>
      </c>
      <c r="N11" s="18">
        <f>NETWORKDAYS(G11,H11)*8</f>
        <v>24</v>
      </c>
      <c r="O11" s="64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62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63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</row>
    <row r="12" spans="1:96" x14ac:dyDescent="0.2">
      <c r="A12" s="35"/>
      <c r="B12" s="22"/>
      <c r="C12" s="50" t="s">
        <v>43</v>
      </c>
      <c r="D12" s="51" t="s">
        <v>75</v>
      </c>
      <c r="E12" s="49"/>
      <c r="F12" s="49"/>
      <c r="G12" s="55">
        <v>43481</v>
      </c>
      <c r="H12" s="55">
        <v>43483</v>
      </c>
      <c r="I12" s="28" t="str">
        <f t="shared" si="6"/>
        <v>Finish</v>
      </c>
      <c r="J12" s="45">
        <f t="shared" ref="J12" si="9">(N12/$N$10)*$J$10</f>
        <v>2.5210084033613446E-2</v>
      </c>
      <c r="K12" s="45">
        <f t="shared" si="4"/>
        <v>3.4482758620689655E-2</v>
      </c>
      <c r="L12" s="45">
        <f t="shared" si="8"/>
        <v>2.8919153868443931E-2</v>
      </c>
      <c r="M12" s="56">
        <v>1</v>
      </c>
      <c r="N12" s="18">
        <f>NETWORKDAYS(G12,H12)*8</f>
        <v>24</v>
      </c>
      <c r="O12" s="64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62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63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</row>
    <row r="13" spans="1:96" x14ac:dyDescent="0.2">
      <c r="A13" s="35"/>
      <c r="B13" s="22"/>
      <c r="C13" s="50" t="s">
        <v>44</v>
      </c>
      <c r="D13" s="51" t="s">
        <v>65</v>
      </c>
      <c r="E13" s="49"/>
      <c r="F13" s="49"/>
      <c r="G13" s="55">
        <v>43486</v>
      </c>
      <c r="H13" s="55">
        <v>43488</v>
      </c>
      <c r="I13" s="28" t="str">
        <f t="shared" ref="I13" si="10">IF(OR(M13=0,M13=""),"Standby",IF(AND(M13&gt;0,M13&lt;1),"Progress",IF(M13&gt;=1,"Finish","")))</f>
        <v>Finish</v>
      </c>
      <c r="J13" s="45">
        <f t="shared" ref="J13" si="11">(N13/$N$10)*$J$10</f>
        <v>2.5210084033613446E-2</v>
      </c>
      <c r="K13" s="45">
        <f t="shared" si="4"/>
        <v>3.4482758620689655E-2</v>
      </c>
      <c r="L13" s="45">
        <f t="shared" ref="L13" si="12">J13*0.6+K13*0.4</f>
        <v>2.8919153868443931E-2</v>
      </c>
      <c r="M13" s="56">
        <v>1</v>
      </c>
      <c r="N13" s="18">
        <f>NETWORKDAYS(G13,H13)*8</f>
        <v>24</v>
      </c>
      <c r="O13" s="64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62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63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</row>
    <row r="14" spans="1:96" x14ac:dyDescent="0.2">
      <c r="A14" s="35"/>
      <c r="B14" s="22"/>
      <c r="C14" s="50" t="s">
        <v>77</v>
      </c>
      <c r="D14" s="51" t="s">
        <v>66</v>
      </c>
      <c r="E14" s="49"/>
      <c r="F14" s="49"/>
      <c r="G14" s="55">
        <v>43488</v>
      </c>
      <c r="H14" s="55">
        <v>43490</v>
      </c>
      <c r="I14" s="28" t="str">
        <f t="shared" si="6"/>
        <v>Finish</v>
      </c>
      <c r="J14" s="45">
        <f t="shared" ref="J14" si="13">(N14/$N$10)*$J$10</f>
        <v>2.5210084033613446E-2</v>
      </c>
      <c r="K14" s="45">
        <f t="shared" si="4"/>
        <v>3.4482758620689655E-2</v>
      </c>
      <c r="L14" s="45">
        <f t="shared" si="8"/>
        <v>2.8919153868443931E-2</v>
      </c>
      <c r="M14" s="56">
        <v>1</v>
      </c>
      <c r="N14" s="18">
        <f>NETWORKDAYS(G14,H14)*8</f>
        <v>24</v>
      </c>
      <c r="O14" s="64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62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63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</row>
    <row r="15" spans="1:96" x14ac:dyDescent="0.3">
      <c r="A15" s="34">
        <v>3</v>
      </c>
      <c r="B15" s="73" t="s">
        <v>30</v>
      </c>
      <c r="C15" s="73"/>
      <c r="D15" s="73"/>
      <c r="E15" s="25"/>
      <c r="F15" s="25"/>
      <c r="G15" s="26">
        <f>MIN(G16:G21)</f>
        <v>43493</v>
      </c>
      <c r="H15" s="26">
        <f>MAX(H16:H21)</f>
        <v>43497</v>
      </c>
      <c r="I15" s="27" t="str">
        <f>IF(OR(M15=0,M15=""),"Standby",IF(AND(M15&gt;0,M15&lt;L15),"Progress",IF(M15=L15,"Finish","")))</f>
        <v>Finish</v>
      </c>
      <c r="J15" s="47">
        <f>N15/$N$3</f>
        <v>0.11764705882352941</v>
      </c>
      <c r="K15" s="39">
        <f>COUNTA(C16:C21)/$K$3</f>
        <v>0.20689655172413793</v>
      </c>
      <c r="L15" s="47">
        <f>J15*0.6+K15*0.4</f>
        <v>0.15334685598377282</v>
      </c>
      <c r="M15" s="47">
        <f>AVERAGE(M16:M21)*L15</f>
        <v>0.15334685598377282</v>
      </c>
      <c r="N15" s="38">
        <f>SUM(N16:N21)</f>
        <v>112</v>
      </c>
      <c r="O15" s="61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62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63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</row>
    <row r="16" spans="1:96" x14ac:dyDescent="0.2">
      <c r="A16" s="35"/>
      <c r="B16" s="36"/>
      <c r="C16" s="50" t="s">
        <v>7</v>
      </c>
      <c r="D16" s="51" t="s">
        <v>67</v>
      </c>
      <c r="E16" s="49"/>
      <c r="F16" s="49"/>
      <c r="G16" s="55">
        <v>43493</v>
      </c>
      <c r="H16" s="55">
        <v>43495</v>
      </c>
      <c r="I16" s="28" t="str">
        <f t="shared" si="6"/>
        <v>Finish</v>
      </c>
      <c r="J16" s="45">
        <f>(N16/$N$15)*$J$15</f>
        <v>2.5210084033613443E-2</v>
      </c>
      <c r="K16" s="45">
        <f t="shared" si="4"/>
        <v>3.4482758620689655E-2</v>
      </c>
      <c r="L16" s="45">
        <f t="shared" si="8"/>
        <v>2.8919153868443927E-2</v>
      </c>
      <c r="M16" s="56">
        <v>1</v>
      </c>
      <c r="N16" s="18">
        <f t="shared" ref="N16:N21" si="14">NETWORKDAYS(G16,H16)*8</f>
        <v>24</v>
      </c>
      <c r="O16" s="64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62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63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</row>
    <row r="17" spans="1:96" x14ac:dyDescent="0.2">
      <c r="A17" s="35"/>
      <c r="B17" s="36"/>
      <c r="C17" s="50" t="s">
        <v>45</v>
      </c>
      <c r="D17" s="51" t="s">
        <v>68</v>
      </c>
      <c r="E17" s="49"/>
      <c r="F17" s="49"/>
      <c r="G17" s="55">
        <v>43494</v>
      </c>
      <c r="H17" s="55">
        <v>43495</v>
      </c>
      <c r="I17" s="28" t="str">
        <f t="shared" ref="I17" si="15">IF(OR(M17=0,M17=""),"Standby",IF(AND(M17&gt;0,M17&lt;1),"Progress",IF(M17&gt;=1,"Finish","")))</f>
        <v>Finish</v>
      </c>
      <c r="J17" s="45">
        <f t="shared" ref="J17" si="16">(N17/$N$15)*$J$15</f>
        <v>1.680672268907563E-2</v>
      </c>
      <c r="K17" s="45">
        <f t="shared" si="4"/>
        <v>3.4482758620689655E-2</v>
      </c>
      <c r="L17" s="45">
        <f t="shared" si="8"/>
        <v>2.3877137061721239E-2</v>
      </c>
      <c r="M17" s="56">
        <v>1</v>
      </c>
      <c r="N17" s="18">
        <f t="shared" ref="N17" si="17">NETWORKDAYS(G17,H17)*8</f>
        <v>16</v>
      </c>
      <c r="O17" s="61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62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63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</row>
    <row r="18" spans="1:96" x14ac:dyDescent="0.2">
      <c r="A18" s="35"/>
      <c r="B18" s="36"/>
      <c r="C18" s="50" t="s">
        <v>46</v>
      </c>
      <c r="D18" s="51" t="s">
        <v>80</v>
      </c>
      <c r="E18" s="49"/>
      <c r="F18" s="49"/>
      <c r="G18" s="55">
        <v>43494</v>
      </c>
      <c r="H18" s="55">
        <v>43495</v>
      </c>
      <c r="I18" s="28" t="str">
        <f t="shared" si="6"/>
        <v>Finish</v>
      </c>
      <c r="J18" s="45">
        <f t="shared" ref="J18:J19" si="18">(N18/$N$15)*$J$15</f>
        <v>1.680672268907563E-2</v>
      </c>
      <c r="K18" s="45">
        <f t="shared" si="4"/>
        <v>3.4482758620689655E-2</v>
      </c>
      <c r="L18" s="45">
        <f t="shared" ref="L18:L19" si="19">J18*0.6+K18*0.4</f>
        <v>2.3877137061721239E-2</v>
      </c>
      <c r="M18" s="56">
        <v>1</v>
      </c>
      <c r="N18" s="18">
        <f t="shared" si="14"/>
        <v>16</v>
      </c>
      <c r="O18" s="61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62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63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</row>
    <row r="19" spans="1:96" x14ac:dyDescent="0.2">
      <c r="A19" s="35"/>
      <c r="B19" s="22"/>
      <c r="C19" s="50" t="s">
        <v>78</v>
      </c>
      <c r="D19" s="51" t="s">
        <v>69</v>
      </c>
      <c r="E19" s="49"/>
      <c r="F19" s="49"/>
      <c r="G19" s="55">
        <v>43495</v>
      </c>
      <c r="H19" s="55">
        <v>43495</v>
      </c>
      <c r="I19" s="28" t="str">
        <f t="shared" si="6"/>
        <v>Finish</v>
      </c>
      <c r="J19" s="45">
        <f t="shared" si="18"/>
        <v>8.4033613445378148E-3</v>
      </c>
      <c r="K19" s="45">
        <f t="shared" si="4"/>
        <v>3.4482758620689655E-2</v>
      </c>
      <c r="L19" s="45">
        <f t="shared" si="19"/>
        <v>1.883512025499855E-2</v>
      </c>
      <c r="M19" s="56">
        <v>1</v>
      </c>
      <c r="N19" s="18">
        <f t="shared" si="14"/>
        <v>8</v>
      </c>
      <c r="O19" s="61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62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63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</row>
    <row r="20" spans="1:96" x14ac:dyDescent="0.2">
      <c r="A20" s="35"/>
      <c r="B20" s="36"/>
      <c r="C20" s="50" t="s">
        <v>79</v>
      </c>
      <c r="D20" s="51" t="s">
        <v>68</v>
      </c>
      <c r="E20" s="49"/>
      <c r="F20" s="49"/>
      <c r="G20" s="55">
        <v>43495</v>
      </c>
      <c r="H20" s="55">
        <v>43497</v>
      </c>
      <c r="I20" s="28" t="str">
        <f t="shared" si="6"/>
        <v>Finish</v>
      </c>
      <c r="J20" s="45">
        <f t="shared" ref="J20" si="20">(N20/$N$15)*$J$15</f>
        <v>2.5210084033613443E-2</v>
      </c>
      <c r="K20" s="45">
        <f t="shared" si="4"/>
        <v>3.4482758620689655E-2</v>
      </c>
      <c r="L20" s="45">
        <f t="shared" si="8"/>
        <v>2.8919153868443927E-2</v>
      </c>
      <c r="M20" s="56">
        <v>1</v>
      </c>
      <c r="N20" s="18">
        <f t="shared" si="14"/>
        <v>24</v>
      </c>
      <c r="O20" s="61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62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63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</row>
    <row r="21" spans="1:96" x14ac:dyDescent="0.2">
      <c r="A21" s="35"/>
      <c r="B21" s="36"/>
      <c r="C21" s="50" t="s">
        <v>81</v>
      </c>
      <c r="D21" s="51" t="s">
        <v>70</v>
      </c>
      <c r="E21" s="49"/>
      <c r="F21" s="49"/>
      <c r="G21" s="55">
        <v>43495</v>
      </c>
      <c r="H21" s="55">
        <v>43497</v>
      </c>
      <c r="I21" s="28" t="str">
        <f t="shared" si="6"/>
        <v>Finish</v>
      </c>
      <c r="J21" s="45">
        <f t="shared" ref="J21" si="21">(N21/$N$15)*$J$15</f>
        <v>2.5210084033613443E-2</v>
      </c>
      <c r="K21" s="45">
        <f t="shared" si="4"/>
        <v>3.4482758620689655E-2</v>
      </c>
      <c r="L21" s="45">
        <f t="shared" si="8"/>
        <v>2.8919153868443927E-2</v>
      </c>
      <c r="M21" s="56">
        <v>1</v>
      </c>
      <c r="N21" s="18">
        <f t="shared" si="14"/>
        <v>24</v>
      </c>
      <c r="O21" s="61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62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63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</row>
    <row r="22" spans="1:96" x14ac:dyDescent="0.3">
      <c r="A22" s="34">
        <v>4</v>
      </c>
      <c r="B22" s="73" t="s">
        <v>18</v>
      </c>
      <c r="C22" s="82"/>
      <c r="D22" s="82"/>
      <c r="E22" s="25"/>
      <c r="F22" s="25"/>
      <c r="G22" s="26">
        <f>MIN(G23:G30)</f>
        <v>43503</v>
      </c>
      <c r="H22" s="26">
        <f>MAX(H23:H31)</f>
        <v>43524</v>
      </c>
      <c r="I22" s="27" t="str">
        <f>IF(OR(M22=0,M22=""),"Standby",IF(AND(M22&gt;0,M22&lt;L22),"Progress",IF(M22=L22,"Finish","")))</f>
        <v>Finish</v>
      </c>
      <c r="J22" s="47">
        <f>N22/$N$3</f>
        <v>0.31932773109243695</v>
      </c>
      <c r="K22" s="39">
        <f>COUNTA(C23:C31)/$K$3</f>
        <v>0.31034482758620691</v>
      </c>
      <c r="L22" s="47">
        <f>J22*0.6+K22*0.4</f>
        <v>0.31573456968994495</v>
      </c>
      <c r="M22" s="47">
        <f>AVERAGE(M23:M31)*L22</f>
        <v>0.31573456968994495</v>
      </c>
      <c r="N22" s="38">
        <f>SUM(N23:N31)</f>
        <v>304</v>
      </c>
      <c r="O22" s="61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62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63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</row>
    <row r="23" spans="1:96" x14ac:dyDescent="0.3">
      <c r="A23" s="35"/>
      <c r="B23" s="23"/>
      <c r="C23" s="52" t="s">
        <v>25</v>
      </c>
      <c r="D23" s="53" t="s">
        <v>47</v>
      </c>
      <c r="E23" s="20"/>
      <c r="F23" s="20"/>
      <c r="G23" s="55">
        <v>43503</v>
      </c>
      <c r="H23" s="55">
        <v>43504</v>
      </c>
      <c r="I23" s="21" t="str">
        <f t="shared" si="6"/>
        <v>Finish</v>
      </c>
      <c r="J23" s="46">
        <f>(N23/$N$22)*$J$22</f>
        <v>1.680672268907563E-2</v>
      </c>
      <c r="K23" s="45">
        <f t="shared" si="4"/>
        <v>3.4482758620689655E-2</v>
      </c>
      <c r="L23" s="45">
        <f t="shared" si="8"/>
        <v>2.3877137061721239E-2</v>
      </c>
      <c r="M23" s="56">
        <v>1</v>
      </c>
      <c r="N23" s="18">
        <f t="shared" ref="N23:N31" si="22">NETWORKDAYS(G23,H23)*8</f>
        <v>16</v>
      </c>
      <c r="O23" s="61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62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63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</row>
    <row r="24" spans="1:96" x14ac:dyDescent="0.3">
      <c r="A24" s="35"/>
      <c r="B24" s="23"/>
      <c r="C24" s="52" t="s">
        <v>26</v>
      </c>
      <c r="D24" s="53" t="s">
        <v>71</v>
      </c>
      <c r="E24" s="20"/>
      <c r="F24" s="20"/>
      <c r="G24" s="55">
        <v>43507</v>
      </c>
      <c r="H24" s="55">
        <v>43511</v>
      </c>
      <c r="I24" s="21" t="str">
        <f t="shared" si="6"/>
        <v>Finish</v>
      </c>
      <c r="J24" s="46">
        <f t="shared" ref="J24:J25" si="23">(N24/$N$22)*$J$22</f>
        <v>4.2016806722689072E-2</v>
      </c>
      <c r="K24" s="45">
        <f t="shared" si="4"/>
        <v>3.4482758620689655E-2</v>
      </c>
      <c r="L24" s="45">
        <f t="shared" si="8"/>
        <v>3.9003187481889301E-2</v>
      </c>
      <c r="M24" s="56">
        <v>1</v>
      </c>
      <c r="N24" s="18">
        <f t="shared" si="22"/>
        <v>40</v>
      </c>
      <c r="O24" s="61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62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63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</row>
    <row r="25" spans="1:96" x14ac:dyDescent="0.3">
      <c r="A25" s="35"/>
      <c r="B25" s="23"/>
      <c r="C25" s="52" t="s">
        <v>51</v>
      </c>
      <c r="D25" s="53" t="s">
        <v>72</v>
      </c>
      <c r="E25" s="20"/>
      <c r="F25" s="20"/>
      <c r="G25" s="55">
        <v>43507</v>
      </c>
      <c r="H25" s="55">
        <v>43511</v>
      </c>
      <c r="I25" s="21" t="str">
        <f t="shared" si="6"/>
        <v>Finish</v>
      </c>
      <c r="J25" s="46">
        <f t="shared" si="23"/>
        <v>4.2016806722689072E-2</v>
      </c>
      <c r="K25" s="45">
        <f t="shared" si="4"/>
        <v>3.4482758620689655E-2</v>
      </c>
      <c r="L25" s="45">
        <f t="shared" si="8"/>
        <v>3.9003187481889301E-2</v>
      </c>
      <c r="M25" s="56">
        <v>1</v>
      </c>
      <c r="N25" s="18">
        <f t="shared" si="22"/>
        <v>40</v>
      </c>
      <c r="O25" s="61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62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63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</row>
    <row r="26" spans="1:96" x14ac:dyDescent="0.3">
      <c r="A26" s="35"/>
      <c r="B26" s="23"/>
      <c r="C26" s="52" t="s">
        <v>52</v>
      </c>
      <c r="D26" s="53" t="s">
        <v>82</v>
      </c>
      <c r="E26" s="20"/>
      <c r="F26" s="20"/>
      <c r="G26" s="55">
        <v>43507</v>
      </c>
      <c r="H26" s="55">
        <v>43511</v>
      </c>
      <c r="I26" s="21" t="str">
        <f t="shared" ref="I26" si="24">IF(OR(M26=0,M26=""),"Standby",IF(AND(M26&gt;0,M26&lt;1),"Progress",IF(M26&gt;=1,"Finish","")))</f>
        <v>Finish</v>
      </c>
      <c r="J26" s="46">
        <f t="shared" ref="J26" si="25">(N26/$N$22)*$J$22</f>
        <v>4.2016806722689072E-2</v>
      </c>
      <c r="K26" s="45">
        <f t="shared" si="4"/>
        <v>3.4482758620689655E-2</v>
      </c>
      <c r="L26" s="45">
        <f t="shared" ref="L26" si="26">J26*0.6+K26*0.4</f>
        <v>3.9003187481889301E-2</v>
      </c>
      <c r="M26" s="56">
        <v>1</v>
      </c>
      <c r="N26" s="18">
        <f t="shared" ref="N26" si="27">NETWORKDAYS(G26,H26)*8</f>
        <v>40</v>
      </c>
      <c r="O26" s="61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62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63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</row>
    <row r="27" spans="1:96" x14ac:dyDescent="0.3">
      <c r="A27" s="35"/>
      <c r="B27" s="23"/>
      <c r="C27" s="52" t="s">
        <v>85</v>
      </c>
      <c r="D27" s="53" t="s">
        <v>73</v>
      </c>
      <c r="E27" s="20"/>
      <c r="F27" s="20"/>
      <c r="G27" s="55">
        <v>43514</v>
      </c>
      <c r="H27" s="55">
        <v>43514</v>
      </c>
      <c r="I27" s="21" t="str">
        <f t="shared" ref="I27" si="28">IF(OR(M27=0,M27=""),"Standby",IF(AND(M27&gt;0,M27&lt;1),"Progress",IF(M27&gt;=1,"Finish","")))</f>
        <v>Finish</v>
      </c>
      <c r="J27" s="46">
        <f t="shared" ref="J27" si="29">(N27/$N$22)*$J$22</f>
        <v>8.4033613445378148E-3</v>
      </c>
      <c r="K27" s="45">
        <f t="shared" si="4"/>
        <v>3.4482758620689655E-2</v>
      </c>
      <c r="L27" s="45">
        <f t="shared" ref="L27" si="30">J27*0.6+K27*0.4</f>
        <v>1.883512025499855E-2</v>
      </c>
      <c r="M27" s="56">
        <v>1</v>
      </c>
      <c r="N27" s="18">
        <f t="shared" ref="N27" si="31">NETWORKDAYS(G27,H27)*8</f>
        <v>8</v>
      </c>
      <c r="O27" s="61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62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63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</row>
    <row r="28" spans="1:96" x14ac:dyDescent="0.3">
      <c r="A28" s="35"/>
      <c r="B28" s="23"/>
      <c r="C28" s="52" t="s">
        <v>86</v>
      </c>
      <c r="D28" s="53" t="s">
        <v>90</v>
      </c>
      <c r="E28" s="20"/>
      <c r="F28" s="20"/>
      <c r="G28" s="55">
        <v>43515</v>
      </c>
      <c r="H28" s="55">
        <v>43516</v>
      </c>
      <c r="I28" s="21" t="str">
        <f t="shared" si="6"/>
        <v>Finish</v>
      </c>
      <c r="J28" s="46">
        <f t="shared" ref="J28" si="32">(N28/$N$22)*$J$22</f>
        <v>1.680672268907563E-2</v>
      </c>
      <c r="K28" s="45">
        <f t="shared" si="4"/>
        <v>3.4482758620689655E-2</v>
      </c>
      <c r="L28" s="45">
        <f t="shared" ref="L28" si="33">J28*0.6+K28*0.4</f>
        <v>2.3877137061721239E-2</v>
      </c>
      <c r="M28" s="56">
        <v>1</v>
      </c>
      <c r="N28" s="18">
        <f t="shared" si="22"/>
        <v>16</v>
      </c>
      <c r="O28" s="61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62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63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</row>
    <row r="29" spans="1:96" x14ac:dyDescent="0.3">
      <c r="A29" s="35"/>
      <c r="B29" s="23"/>
      <c r="C29" s="52" t="s">
        <v>87</v>
      </c>
      <c r="D29" s="53" t="s">
        <v>48</v>
      </c>
      <c r="E29" s="20"/>
      <c r="F29" s="20"/>
      <c r="G29" s="55">
        <v>43517</v>
      </c>
      <c r="H29" s="55">
        <v>43524</v>
      </c>
      <c r="I29" s="21" t="str">
        <f t="shared" si="6"/>
        <v>Finish</v>
      </c>
      <c r="J29" s="46">
        <f t="shared" ref="J29:J31" si="34">(N29/$N$22)*$J$22</f>
        <v>5.0420168067226885E-2</v>
      </c>
      <c r="K29" s="45">
        <f t="shared" si="4"/>
        <v>3.4482758620689655E-2</v>
      </c>
      <c r="L29" s="45">
        <f t="shared" si="8"/>
        <v>4.4045204288611993E-2</v>
      </c>
      <c r="M29" s="56">
        <v>1</v>
      </c>
      <c r="N29" s="18">
        <f t="shared" si="22"/>
        <v>48</v>
      </c>
      <c r="O29" s="64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62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63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</row>
    <row r="30" spans="1:96" x14ac:dyDescent="0.3">
      <c r="A30" s="35"/>
      <c r="B30" s="23"/>
      <c r="C30" s="52" t="s">
        <v>88</v>
      </c>
      <c r="D30" s="53" t="s">
        <v>49</v>
      </c>
      <c r="E30" s="20"/>
      <c r="F30" s="20"/>
      <c r="G30" s="55">
        <v>43517</v>
      </c>
      <c r="H30" s="55">
        <v>43524</v>
      </c>
      <c r="I30" s="21" t="str">
        <f t="shared" si="6"/>
        <v>Finish</v>
      </c>
      <c r="J30" s="46">
        <f t="shared" si="34"/>
        <v>5.0420168067226885E-2</v>
      </c>
      <c r="K30" s="45">
        <f t="shared" si="4"/>
        <v>3.4482758620689655E-2</v>
      </c>
      <c r="L30" s="45">
        <f t="shared" si="8"/>
        <v>4.4045204288611993E-2</v>
      </c>
      <c r="M30" s="56">
        <v>1</v>
      </c>
      <c r="N30" s="18">
        <f t="shared" si="22"/>
        <v>48</v>
      </c>
      <c r="O30" s="64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62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63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</row>
    <row r="31" spans="1:96" x14ac:dyDescent="0.3">
      <c r="A31" s="35"/>
      <c r="B31" s="23"/>
      <c r="C31" s="52" t="s">
        <v>89</v>
      </c>
      <c r="D31" s="53" t="s">
        <v>50</v>
      </c>
      <c r="E31" s="20"/>
      <c r="F31" s="20"/>
      <c r="G31" s="55">
        <v>43517</v>
      </c>
      <c r="H31" s="55">
        <v>43524</v>
      </c>
      <c r="I31" s="21" t="str">
        <f t="shared" si="6"/>
        <v>Finish</v>
      </c>
      <c r="J31" s="46">
        <f t="shared" si="34"/>
        <v>5.0420168067226885E-2</v>
      </c>
      <c r="K31" s="45">
        <f t="shared" si="4"/>
        <v>3.4482758620689655E-2</v>
      </c>
      <c r="L31" s="45">
        <f t="shared" si="8"/>
        <v>4.4045204288611993E-2</v>
      </c>
      <c r="M31" s="56">
        <v>1</v>
      </c>
      <c r="N31" s="18">
        <f t="shared" si="22"/>
        <v>48</v>
      </c>
      <c r="O31" s="64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62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63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</row>
    <row r="32" spans="1:96" x14ac:dyDescent="0.3">
      <c r="A32" s="34">
        <v>5</v>
      </c>
      <c r="B32" s="73" t="s">
        <v>19</v>
      </c>
      <c r="C32" s="73"/>
      <c r="D32" s="73"/>
      <c r="E32" s="25"/>
      <c r="F32" s="25"/>
      <c r="G32" s="26">
        <f>MIN(G33:G37)</f>
        <v>43528</v>
      </c>
      <c r="H32" s="26">
        <f>MAX(H33:H37)</f>
        <v>43553</v>
      </c>
      <c r="I32" s="27" t="str">
        <f>IF(OR(M32=0,M32=""),"Standby",IF(AND(M32&gt;0,M32&lt;L32),"Progress",IF(M32=L32,"Finish","")))</f>
        <v>Progress</v>
      </c>
      <c r="J32" s="47">
        <f>N32/$N$3</f>
        <v>0.36134453781512604</v>
      </c>
      <c r="K32" s="39">
        <f>COUNTA(C33:C37)/$K$3</f>
        <v>0.17241379310344829</v>
      </c>
      <c r="L32" s="47">
        <f>J32*0.6+K32*0.4</f>
        <v>0.28577223993045492</v>
      </c>
      <c r="M32" s="47">
        <f>AVERAGE(M33:M37)*L32</f>
        <v>0.21432917994784118</v>
      </c>
      <c r="N32" s="38">
        <f>SUM(N33:N37)</f>
        <v>344</v>
      </c>
      <c r="O32" s="61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62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63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</row>
    <row r="33" spans="1:96" x14ac:dyDescent="0.2">
      <c r="A33" s="35"/>
      <c r="B33" s="22"/>
      <c r="C33" s="54" t="s">
        <v>54</v>
      </c>
      <c r="D33" s="54" t="s">
        <v>83</v>
      </c>
      <c r="E33" s="24"/>
      <c r="F33" s="24"/>
      <c r="G33" s="55">
        <v>43528</v>
      </c>
      <c r="H33" s="55">
        <v>43529</v>
      </c>
      <c r="I33" s="21" t="str">
        <f t="shared" si="6"/>
        <v>Finish</v>
      </c>
      <c r="J33" s="46">
        <f t="shared" ref="J33:J37" si="35">(N33/$N$32)*$J$32</f>
        <v>1.680672268907563E-2</v>
      </c>
      <c r="K33" s="45">
        <f t="shared" si="4"/>
        <v>3.4482758620689655E-2</v>
      </c>
      <c r="L33" s="45">
        <f t="shared" si="8"/>
        <v>2.3877137061721239E-2</v>
      </c>
      <c r="M33" s="56">
        <v>1</v>
      </c>
      <c r="N33" s="18">
        <f t="shared" ref="N33:N37" si="36">NETWORKDAYS(G33,H33)*8</f>
        <v>16</v>
      </c>
      <c r="O33" s="64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62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63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</row>
    <row r="34" spans="1:96" x14ac:dyDescent="0.2">
      <c r="A34" s="35"/>
      <c r="B34" s="22"/>
      <c r="C34" s="54" t="s">
        <v>55</v>
      </c>
      <c r="D34" s="54" t="s">
        <v>84</v>
      </c>
      <c r="E34" s="24"/>
      <c r="F34" s="24"/>
      <c r="G34" s="55">
        <v>43530</v>
      </c>
      <c r="H34" s="55">
        <v>43539</v>
      </c>
      <c r="I34" s="21" t="str">
        <f t="shared" si="6"/>
        <v>Finish</v>
      </c>
      <c r="J34" s="46">
        <f t="shared" si="35"/>
        <v>6.7226890756302518E-2</v>
      </c>
      <c r="K34" s="45">
        <f t="shared" si="4"/>
        <v>3.4482758620689655E-2</v>
      </c>
      <c r="L34" s="45">
        <f t="shared" si="8"/>
        <v>5.412923790205737E-2</v>
      </c>
      <c r="M34" s="56">
        <v>1</v>
      </c>
      <c r="N34" s="18">
        <f t="shared" si="36"/>
        <v>64</v>
      </c>
      <c r="O34" s="64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62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63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</row>
    <row r="35" spans="1:96" x14ac:dyDescent="0.2">
      <c r="A35" s="35"/>
      <c r="B35" s="22"/>
      <c r="C35" s="54" t="s">
        <v>56</v>
      </c>
      <c r="D35" s="54" t="s">
        <v>53</v>
      </c>
      <c r="E35" s="24"/>
      <c r="F35" s="24"/>
      <c r="G35" s="55">
        <v>43542</v>
      </c>
      <c r="H35" s="55">
        <v>43553</v>
      </c>
      <c r="I35" s="21" t="str">
        <f t="shared" si="6"/>
        <v>Progress</v>
      </c>
      <c r="J35" s="46">
        <f t="shared" si="35"/>
        <v>8.4033613445378144E-2</v>
      </c>
      <c r="K35" s="45">
        <f t="shared" si="4"/>
        <v>3.4482758620689655E-2</v>
      </c>
      <c r="L35" s="45">
        <f t="shared" si="8"/>
        <v>6.421327151550274E-2</v>
      </c>
      <c r="M35" s="56">
        <v>0.5</v>
      </c>
      <c r="N35" s="18">
        <f t="shared" si="36"/>
        <v>80</v>
      </c>
      <c r="O35" s="64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62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63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</row>
    <row r="36" spans="1:96" x14ac:dyDescent="0.2">
      <c r="A36" s="35"/>
      <c r="B36" s="22"/>
      <c r="C36" s="54" t="s">
        <v>57</v>
      </c>
      <c r="D36" s="54" t="s">
        <v>74</v>
      </c>
      <c r="E36" s="24"/>
      <c r="F36" s="24"/>
      <c r="G36" s="55">
        <v>43549</v>
      </c>
      <c r="H36" s="55">
        <v>43553</v>
      </c>
      <c r="I36" s="21" t="str">
        <f t="shared" si="6"/>
        <v>Progress</v>
      </c>
      <c r="J36" s="46">
        <f t="shared" si="35"/>
        <v>4.2016806722689072E-2</v>
      </c>
      <c r="K36" s="45">
        <f t="shared" si="4"/>
        <v>3.4482758620689655E-2</v>
      </c>
      <c r="L36" s="45">
        <f t="shared" ref="L36" si="37">J36*0.6+K36*0.4</f>
        <v>3.9003187481889301E-2</v>
      </c>
      <c r="M36" s="56">
        <v>0.5</v>
      </c>
      <c r="N36" s="18">
        <f t="shared" si="36"/>
        <v>40</v>
      </c>
      <c r="O36" s="61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62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63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</row>
    <row r="37" spans="1:96" x14ac:dyDescent="0.2">
      <c r="A37" s="35"/>
      <c r="B37" s="22"/>
      <c r="C37" s="52" t="s">
        <v>58</v>
      </c>
      <c r="D37" s="53" t="s">
        <v>49</v>
      </c>
      <c r="E37" s="24"/>
      <c r="F37" s="24"/>
      <c r="G37" s="55">
        <v>43530</v>
      </c>
      <c r="H37" s="55">
        <v>43553</v>
      </c>
      <c r="I37" s="21" t="str">
        <f t="shared" si="6"/>
        <v>Progress</v>
      </c>
      <c r="J37" s="46">
        <f t="shared" si="35"/>
        <v>0.15126050420168069</v>
      </c>
      <c r="K37" s="45">
        <f t="shared" si="4"/>
        <v>3.4482758620689655E-2</v>
      </c>
      <c r="L37" s="45">
        <f t="shared" si="8"/>
        <v>0.10454940596928428</v>
      </c>
      <c r="M37" s="56">
        <v>0.75</v>
      </c>
      <c r="N37" s="18">
        <f t="shared" si="36"/>
        <v>144</v>
      </c>
      <c r="O37" s="61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62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63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</row>
    <row r="38" spans="1:96" x14ac:dyDescent="0.3">
      <c r="A38" s="34">
        <v>6</v>
      </c>
      <c r="B38" s="73" t="s">
        <v>20</v>
      </c>
      <c r="C38" s="82"/>
      <c r="D38" s="82"/>
      <c r="E38" s="25"/>
      <c r="F38" s="25"/>
      <c r="G38" s="26">
        <f>MIN(G39:G40)</f>
        <v>43549</v>
      </c>
      <c r="H38" s="26">
        <f>MAX(H39:H40)</f>
        <v>43553</v>
      </c>
      <c r="I38" s="27" t="str">
        <f>IF(OR(M38=0,M38=""),"Standby",IF(AND(M38&gt;0,M38&lt;L38),"Progress",IF(M38=L38,"Finish","")))</f>
        <v>Progress</v>
      </c>
      <c r="J38" s="47">
        <f>N38/$N$3</f>
        <v>4.2016806722689079E-2</v>
      </c>
      <c r="K38" s="39">
        <f>COUNTA(C39:C40)/$K$3</f>
        <v>6.8965517241379309E-2</v>
      </c>
      <c r="L38" s="47">
        <f>J38*0.6+K38*0.4</f>
        <v>5.279629093016517E-2</v>
      </c>
      <c r="M38" s="47">
        <f>AVERAGE(M39:M40)*L38</f>
        <v>2.1118516372066069E-2</v>
      </c>
      <c r="N38" s="38">
        <f>SUM(N39:N40)</f>
        <v>40</v>
      </c>
      <c r="O38" s="61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62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63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</row>
    <row r="39" spans="1:96" x14ac:dyDescent="0.2">
      <c r="A39" s="35"/>
      <c r="B39" s="23"/>
      <c r="C39" s="52" t="s">
        <v>16</v>
      </c>
      <c r="D39" s="53" t="s">
        <v>27</v>
      </c>
      <c r="E39" s="24"/>
      <c r="F39" s="24"/>
      <c r="G39" s="55">
        <v>43549</v>
      </c>
      <c r="H39" s="55">
        <v>43552</v>
      </c>
      <c r="I39" s="21" t="str">
        <f t="shared" si="6"/>
        <v>Progress</v>
      </c>
      <c r="J39" s="46">
        <f>(N39/$N$38)*$J$38</f>
        <v>3.3613445378151266E-2</v>
      </c>
      <c r="K39" s="45">
        <f t="shared" si="4"/>
        <v>3.4482758620689655E-2</v>
      </c>
      <c r="L39" s="45">
        <f t="shared" si="8"/>
        <v>3.3961170675166616E-2</v>
      </c>
      <c r="M39" s="56">
        <v>0.8</v>
      </c>
      <c r="N39" s="18">
        <f>NETWORKDAYS(G39,H39)*8</f>
        <v>32</v>
      </c>
      <c r="O39" s="61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62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63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</row>
    <row r="40" spans="1:96" x14ac:dyDescent="0.2">
      <c r="A40" s="35"/>
      <c r="B40" s="23"/>
      <c r="C40" s="54" t="s">
        <v>28</v>
      </c>
      <c r="D40" s="54" t="s">
        <v>29</v>
      </c>
      <c r="E40" s="24"/>
      <c r="F40" s="24"/>
      <c r="G40" s="55">
        <v>43553</v>
      </c>
      <c r="H40" s="55">
        <v>43553</v>
      </c>
      <c r="I40" s="21" t="str">
        <f t="shared" si="6"/>
        <v>Standby</v>
      </c>
      <c r="J40" s="46">
        <f>(N40/$N$38)*$J$38</f>
        <v>8.4033613445378165E-3</v>
      </c>
      <c r="K40" s="45">
        <f t="shared" si="4"/>
        <v>3.4482758620689655E-2</v>
      </c>
      <c r="L40" s="45">
        <f t="shared" si="8"/>
        <v>1.883512025499855E-2</v>
      </c>
      <c r="M40" s="56">
        <v>0</v>
      </c>
      <c r="N40" s="18">
        <f>NETWORKDAYS(G40,H40)*8</f>
        <v>8</v>
      </c>
      <c r="O40" s="61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62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63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</row>
  </sheetData>
  <autoFilter ref="A5:N40">
    <filterColumn colId="1" showButton="0"/>
    <filterColumn colId="2" showButton="0"/>
  </autoFilter>
  <mergeCells count="24">
    <mergeCell ref="B15:D15"/>
    <mergeCell ref="B22:D22"/>
    <mergeCell ref="B32:D32"/>
    <mergeCell ref="B38:D38"/>
    <mergeCell ref="O3:U3"/>
    <mergeCell ref="B5:D5"/>
    <mergeCell ref="B6:D6"/>
    <mergeCell ref="A2:F3"/>
    <mergeCell ref="G2:H2"/>
    <mergeCell ref="B10:D10"/>
    <mergeCell ref="BL3:BR3"/>
    <mergeCell ref="BS3:BY3"/>
    <mergeCell ref="CN3:CR3"/>
    <mergeCell ref="O2:AM2"/>
    <mergeCell ref="AN2:BO2"/>
    <mergeCell ref="BP2:CR2"/>
    <mergeCell ref="V3:AB3"/>
    <mergeCell ref="AC3:AI3"/>
    <mergeCell ref="AJ3:AP3"/>
    <mergeCell ref="AQ3:AW3"/>
    <mergeCell ref="AX3:BD3"/>
    <mergeCell ref="BZ3:CF3"/>
    <mergeCell ref="CG3:CM3"/>
    <mergeCell ref="BE3:BK3"/>
  </mergeCells>
  <phoneticPr fontId="1" type="noConversion"/>
  <conditionalFormatting sqref="O6:CR40">
    <cfRule type="expression" dxfId="3" priority="84" stopIfTrue="1">
      <formula>AND(O$5&gt;=$G6,O$5&lt;$G6+($H6-$G6+1)*$M6)</formula>
    </cfRule>
    <cfRule type="expression" dxfId="2" priority="85" stopIfTrue="1">
      <formula>AND(O$5&gt;=$G6+($H6-$G6+1)*$M6%,O$5&lt;=$H6)</formula>
    </cfRule>
    <cfRule type="expression" dxfId="1" priority="86" stopIfTrue="1">
      <formula>IF($H$4&lt;2,(OR(WEEKDAY(O$5)=1,WEEKDAY(O$5)=7)))</formula>
    </cfRule>
  </conditionalFormatting>
  <conditionalFormatting sqref="O6:CR6 O10:CR10 O15:CR15 O22:CR22 O32:CR32 O38:CR38">
    <cfRule type="expression" dxfId="0" priority="56" stopIfTrue="1">
      <formula>AND(O$5&gt;=$G6,O$5&lt;$G6+($H6-$G6+1)*($M6/$L6))</formula>
    </cfRule>
  </conditionalFormatting>
  <dataValidations disablePrompts="1" count="1">
    <dataValidation type="list" operator="equal" allowBlank="1" showDropDown="1" showErrorMessage="1" errorTitle="Input Error" error="Value can only be 1 for daily and 7 for weekly.  Please re-enter your value" sqref="H4">
      <formula1>"1, 7"</formula1>
    </dataValidation>
  </dataValidations>
  <printOptions horizontalCentered="1"/>
  <pageMargins left="0.5" right="0.5" top="0.5" bottom="0.42" header="0.5" footer="0.23"/>
  <pageSetup scale="80" orientation="landscape" r:id="rId1"/>
  <headerFooter alignWithMargins="0">
    <oddFooter>&amp;L&amp;F&amp;CPage &amp;P of  &amp;N&amp;R&amp;F</oddFooter>
  </headerFooter>
  <drawing r:id="rId2"/>
</worksheet>
</file>

<file path=docMetadata/LabelInfo.xml><?xml version="1.0" encoding="utf-8"?>
<clbl:labelList xmlns:clbl="http://schemas.microsoft.com/office/2020/mipLabelMetadata">
  <clbl:label id="{e8c1b6e5-37ed-4c84-82e9-f5a02feddd85}" enabled="0" method="" siteId="{e8c1b6e5-37ed-4c84-82e9-f5a02feddd85}" actionId="{08f07463-8d64-4408-ab91-99dcad088a0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</dc:creator>
  <dcterms:modified xsi:type="dcterms:W3CDTF">2019-08-29T08:03:57Z</dcterms:modified>
  <cp:lastPrinted>2013-09-24T02:25:21Z</cp:lastPrinted>
  <cp:lastModifiedBy>dckim3</cp:lastModifiedBy>
  <dcterms:created xsi:type="dcterms:W3CDTF">2013-08-12T07:41:22Z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0aa2824d-ce52-4aa2-9280-d3d908e89c56</vt:lpwstr>
  </property>
</Properties>
</file>